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10" windowWidth="22580" windowHeight="9340"/>
  </bookViews>
  <sheets>
    <sheet name="Emissions Calculator" sheetId="1" r:id="rId1"/>
    <sheet name="Monomer Limits" sheetId="2" r:id="rId2"/>
    <sheet name="Emission Factors 2009" sheetId="4" r:id="rId3"/>
  </sheets>
  <definedNames>
    <definedName name="_xlnm.Print_Area" localSheetId="1">'Monomer Limits'!$A$1:$G$45</definedName>
  </definedNames>
  <calcPr calcId="145621" iterate="1" iterateCount="1"/>
</workbook>
</file>

<file path=xl/calcChain.xml><?xml version="1.0" encoding="utf-8"?>
<calcChain xmlns="http://schemas.openxmlformats.org/spreadsheetml/2006/main">
  <c r="U26" i="4" l="1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J20" i="1" l="1"/>
  <c r="F42" i="1"/>
  <c r="J42" i="1" s="1"/>
  <c r="Q42" i="1" s="1"/>
  <c r="F41" i="1"/>
  <c r="J41" i="1" s="1"/>
  <c r="Q41" i="1" s="1"/>
  <c r="F40" i="1"/>
  <c r="J40" i="1" s="1"/>
  <c r="Q40" i="1" s="1"/>
  <c r="J39" i="1"/>
  <c r="Q39" i="1" s="1"/>
  <c r="F39" i="1"/>
  <c r="F38" i="1"/>
  <c r="J38" i="1" s="1"/>
  <c r="Q38" i="1" s="1"/>
  <c r="F37" i="1"/>
  <c r="J37" i="1" s="1"/>
  <c r="Q37" i="1" s="1"/>
  <c r="F36" i="1"/>
  <c r="J36" i="1" s="1"/>
  <c r="Q36" i="1" s="1"/>
  <c r="J35" i="1"/>
  <c r="Q35" i="1" s="1"/>
  <c r="F35" i="1"/>
  <c r="F34" i="1"/>
  <c r="J34" i="1" s="1"/>
  <c r="Q34" i="1" s="1"/>
  <c r="F33" i="1"/>
  <c r="J33" i="1" s="1"/>
  <c r="Q33" i="1" s="1"/>
  <c r="F32" i="1"/>
  <c r="J32" i="1" s="1"/>
  <c r="Q32" i="1" s="1"/>
  <c r="J31" i="1"/>
  <c r="Q31" i="1" s="1"/>
  <c r="F31" i="1"/>
  <c r="F30" i="1"/>
  <c r="J30" i="1" s="1"/>
  <c r="Q30" i="1" s="1"/>
  <c r="F29" i="1"/>
  <c r="J29" i="1" s="1"/>
  <c r="Q29" i="1" s="1"/>
  <c r="F28" i="1"/>
  <c r="J28" i="1" s="1"/>
  <c r="Q28" i="1" s="1"/>
  <c r="F43" i="1"/>
  <c r="J43" i="1" s="1"/>
  <c r="Q43" i="1" s="1"/>
  <c r="F27" i="1"/>
  <c r="J27" i="1" s="1"/>
  <c r="Q27" i="1" s="1"/>
  <c r="F26" i="1"/>
  <c r="J26" i="1" s="1"/>
  <c r="Q26" i="1" s="1"/>
  <c r="F25" i="1"/>
  <c r="J25" i="1" s="1"/>
  <c r="Q25" i="1" s="1"/>
  <c r="F24" i="1"/>
  <c r="J24" i="1" s="1"/>
  <c r="Q24" i="1" s="1"/>
  <c r="F23" i="1"/>
  <c r="J23" i="1" s="1"/>
  <c r="Q23" i="1" s="1"/>
  <c r="F22" i="1"/>
  <c r="J22" i="1" s="1"/>
  <c r="Q22" i="1" s="1"/>
  <c r="F21" i="1"/>
  <c r="J21" i="1" s="1"/>
  <c r="Q21" i="1" s="1"/>
  <c r="F20" i="1"/>
  <c r="F19" i="1"/>
  <c r="J19" i="1" s="1"/>
  <c r="Q19" i="1" s="1"/>
  <c r="F18" i="1"/>
  <c r="J18" i="1" s="1"/>
  <c r="Q18" i="1" s="1"/>
  <c r="F17" i="1"/>
  <c r="J17" i="1" s="1"/>
  <c r="Q17" i="1" s="1"/>
  <c r="Q20" i="1" l="1"/>
  <c r="F15" i="1"/>
  <c r="J15" i="1" s="1"/>
  <c r="Q15" i="1" s="1"/>
  <c r="F16" i="1"/>
  <c r="F14" i="1"/>
  <c r="J14" i="1" s="1"/>
  <c r="Q14" i="1" s="1"/>
  <c r="F13" i="1"/>
  <c r="J13" i="1" s="1"/>
  <c r="Q13" i="1" s="1"/>
  <c r="J16" i="1" l="1"/>
  <c r="Q16" i="1" s="1"/>
  <c r="Q44" i="1" s="1"/>
</calcChain>
</file>

<file path=xl/sharedStrings.xml><?xml version="1.0" encoding="utf-8"?>
<sst xmlns="http://schemas.openxmlformats.org/spreadsheetml/2006/main" count="210" uniqueCount="185">
  <si>
    <t>Product Name</t>
  </si>
  <si>
    <t>Density</t>
  </si>
  <si>
    <t>Quantity Used</t>
  </si>
  <si>
    <t>Monomer Content</t>
  </si>
  <si>
    <t>(lb)</t>
  </si>
  <si>
    <t>(gal)</t>
  </si>
  <si>
    <t>(lb/gal)</t>
  </si>
  <si>
    <t>Emission Factor</t>
  </si>
  <si>
    <t>Emissions</t>
  </si>
  <si>
    <t>VOC Emissions</t>
  </si>
  <si>
    <t>(% by weight)</t>
  </si>
  <si>
    <t>Application Method</t>
  </si>
  <si>
    <t>Date</t>
  </si>
  <si>
    <t>(mm/dd/yy)</t>
  </si>
  <si>
    <t>Resins and Gel Coats</t>
  </si>
  <si>
    <t>(lb VOC)</t>
  </si>
  <si>
    <t>Used</t>
  </si>
  <si>
    <t>VOC</t>
  </si>
  <si>
    <t>Catalyst</t>
  </si>
  <si>
    <t>Mold Release</t>
  </si>
  <si>
    <t>Solvent</t>
  </si>
  <si>
    <t>(name)</t>
  </si>
  <si>
    <t>Total</t>
  </si>
  <si>
    <t>Gel Coat Red</t>
  </si>
  <si>
    <t>Standard Resin</t>
  </si>
  <si>
    <t>Iso Resin</t>
  </si>
  <si>
    <t>Gel Coat Clear</t>
  </si>
  <si>
    <t>(lb/ton from chart)</t>
  </si>
  <si>
    <t>App. Method</t>
  </si>
  <si>
    <t>(see below)</t>
  </si>
  <si>
    <t>Total:</t>
  </si>
  <si>
    <t>Application Methods:     H = Hand Lay-up     M = Closed Mold     S = Spray     W = Winding</t>
  </si>
  <si>
    <t>S</t>
  </si>
  <si>
    <t>Northern Region Office</t>
  </si>
  <si>
    <t>Central Region Office</t>
  </si>
  <si>
    <t>Southern Region Office</t>
  </si>
  <si>
    <t>4800 Enterprise Way</t>
  </si>
  <si>
    <t>1990 East Gettysburg Avenue</t>
  </si>
  <si>
    <t>34946 Flyover Court</t>
  </si>
  <si>
    <t>Modesto, CA  95356-8718</t>
  </si>
  <si>
    <t>Fresno, CA  93726-0244</t>
  </si>
  <si>
    <t>Bakersfield, CA  93308</t>
  </si>
  <si>
    <t>SAN JOAQUIN VALLEY AIR POLLUTION CONTROL DISTRICT</t>
  </si>
  <si>
    <t>Polyester Resin and Gel Coat Usage Log</t>
  </si>
  <si>
    <t>(559) 230-6000  ·  FAX: (559) 230-6062</t>
  </si>
  <si>
    <t>(661) 392-5540  ·  FAX: (661) 392-5586</t>
  </si>
  <si>
    <t>(209) 557-6400  ·  FAX: (209) 557-6475</t>
  </si>
  <si>
    <t>Switch tabs for additional information</t>
  </si>
  <si>
    <t>Material</t>
  </si>
  <si>
    <t>a. General Purpose Resin</t>
  </si>
  <si>
    <t>- Marble Resin</t>
  </si>
  <si>
    <t>10% or</t>
  </si>
  <si>
    <t>32%, as supplied, with no fillers</t>
  </si>
  <si>
    <t>- Solid Surface Resin</t>
  </si>
  <si>
    <t>- Tub/Shower Resin</t>
  </si>
  <si>
    <t>24% or</t>
  </si>
  <si>
    <t>35%, as supplied, with no fillers</t>
  </si>
  <si>
    <t xml:space="preserve"> - Lamination Resin</t>
  </si>
  <si>
    <t>31% or</t>
  </si>
  <si>
    <t>b. Tooling Resin</t>
  </si>
  <si>
    <t>- Atomized (spray)</t>
  </si>
  <si>
    <t>- Non-atomized</t>
  </si>
  <si>
    <t>c. Specialty Resin</t>
  </si>
  <si>
    <t>- Fire Retardant Resin</t>
  </si>
  <si>
    <t>- High Strength Materials</t>
  </si>
  <si>
    <t>- Corrosion Resistant Resin</t>
  </si>
  <si>
    <t>d. All Other Resin</t>
  </si>
  <si>
    <t>e. Tooling Gel Coat</t>
  </si>
  <si>
    <t>f. Pigmented Gel Coat</t>
  </si>
  <si>
    <t>- White and Off White</t>
  </si>
  <si>
    <t>- Non-White</t>
  </si>
  <si>
    <t>- Primer</t>
  </si>
  <si>
    <t>g. Clear Gel Coat</t>
  </si>
  <si>
    <t>- Other Resin</t>
  </si>
  <si>
    <t>h. Specialty Gel Coat</t>
  </si>
  <si>
    <t>Fiberglass Boat Manufacturing Facilities Only:</t>
  </si>
  <si>
    <t>Production Resin</t>
  </si>
  <si>
    <t>Atomized (spray)</t>
  </si>
  <si>
    <t>Non-Atomized</t>
  </si>
  <si>
    <t>Pigmented Gel Coat</t>
  </si>
  <si>
    <t>Any Method</t>
  </si>
  <si>
    <t>Clear Gel Coat</t>
  </si>
  <si>
    <t>Tooling Resin</t>
  </si>
  <si>
    <t>Atomized</t>
  </si>
  <si>
    <t>Tooling Gel Coat</t>
  </si>
  <si>
    <t xml:space="preserve"> VOC Content for Open Molding Resin and Gel Coat</t>
  </si>
  <si>
    <t>Table 1 Compliant Materials Weighted Average Monomer</t>
  </si>
  <si>
    <t>Weight Percent Limit on and after</t>
  </si>
  <si>
    <t>Monomer VOC content</t>
  </si>
  <si>
    <t>Weighted Average</t>
  </si>
  <si>
    <t>(weight percent) limit</t>
  </si>
  <si>
    <t>Table 2 Compliant Materials Monomer VOC Content for Open Molding</t>
  </si>
  <si>
    <t>Resin and Gel Coat for Fiberglass Boat Manufacturing Operation</t>
  </si>
  <si>
    <t>In addition to the above limits, the non-monomer VOC content of resins and</t>
  </si>
  <si>
    <t>gel coats shall not exceed 5% by weight.</t>
  </si>
  <si>
    <t>Resins and gel coats used in a closed mold system do not have to meet the</t>
  </si>
  <si>
    <t>limits in Table 1.</t>
  </si>
  <si>
    <t>Resins containing a vapor suppressant, such that the weight loss from the</t>
  </si>
  <si>
    <t>VOC emissions does not exceed 50 grams per square meter of exposed</t>
  </si>
  <si>
    <t>surface, do not have to meet the limits in Table 1.</t>
  </si>
  <si>
    <t>Resins and gel coats used for touch-up, repair, and small jobs, (not to</t>
  </si>
  <si>
    <t>exceed 2 gallons per day) may have a monomer content up to 10% more</t>
  </si>
  <si>
    <t>than the applicable limit in Table 1.  These resins and gel coats may only be</t>
  </si>
  <si>
    <t>applied by a hand-held atomized spray gun.</t>
  </si>
  <si>
    <t>Facilities applying resins and gel-coats using a closed mold system do not</t>
  </si>
  <si>
    <t>have to meet the limits in either table.</t>
  </si>
  <si>
    <t>Facilities using an open mold process whose total VOC emissions for all boat</t>
  </si>
  <si>
    <t>manufacturing activities are less than 2.7 tons of VOC per rolling 12-month</t>
  </si>
  <si>
    <t>period, shall comply with the limits in Table 1 (left).</t>
  </si>
  <si>
    <t>manufacturing activities are equal to or greater than 2.7 tons of VOC per</t>
  </si>
  <si>
    <t>rolling 12-month period, shall comply with the limits in Table 2 (below).</t>
  </si>
  <si>
    <t>Compliance with the limits in Table 2 is based on the weighted average</t>
  </si>
  <si>
    <t>monomer content of all resins/gel coats in each category used at the facility</t>
  </si>
  <si>
    <t>over a rolling 12-month period.</t>
  </si>
  <si>
    <t>EF Table 1: Unified Emission Factors for Open Molding of Composites</t>
  </si>
  <si>
    <t>Revised and Approved:  10/13/ 2009</t>
  </si>
  <si>
    <t>Emission Rate in Pounds of Styrene Emitted per Ton of Resin or Gelcoat Processed</t>
  </si>
  <si>
    <r>
      <t>Styrene content in resin/gelcoat, %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(1)</t>
    </r>
  </si>
  <si>
    <r>
      <t>&lt;33</t>
    </r>
    <r>
      <rPr>
        <sz val="10"/>
        <rFont val="Arial"/>
        <family val="2"/>
      </rPr>
      <t xml:space="preserve"> </t>
    </r>
    <r>
      <rPr>
        <vertAlign val="superscript"/>
        <sz val="9"/>
        <rFont val="Arial"/>
        <family val="2"/>
      </rPr>
      <t>(2)</t>
    </r>
  </si>
  <si>
    <r>
      <t>&gt;50</t>
    </r>
    <r>
      <rPr>
        <vertAlign val="superscript"/>
        <sz val="9"/>
        <rFont val="Arial"/>
        <family val="2"/>
      </rPr>
      <t xml:space="preserve"> (2)</t>
    </r>
  </si>
  <si>
    <t xml:space="preserve">              Application Process</t>
  </si>
  <si>
    <t>Manual</t>
  </si>
  <si>
    <t>0.126 x %styrene x 2000</t>
  </si>
  <si>
    <t>((0.286 x %styrene) - 0.0529) x 2000</t>
  </si>
  <si>
    <r>
      <t xml:space="preserve">Manual w/ Vapor Suppressed Resin VSR </t>
    </r>
    <r>
      <rPr>
        <vertAlign val="superscript"/>
        <sz val="10"/>
        <rFont val="Arial"/>
        <family val="2"/>
      </rPr>
      <t>(3)</t>
    </r>
  </si>
  <si>
    <r>
      <t>Manual emission factor</t>
    </r>
    <r>
      <rPr>
        <sz val="9"/>
        <rFont val="Arial"/>
        <family val="2"/>
      </rPr>
      <t xml:space="preserve"> [listed above]   x   (1  -  (0.50 x specific VSR reduction factor for each resin/suppressant formulation))</t>
    </r>
  </si>
  <si>
    <t>Mechanical Atomized</t>
  </si>
  <si>
    <t>0.169 x %styrene x 2000</t>
  </si>
  <si>
    <t>((0.714 x %styrene) - 0.18) x 2000</t>
  </si>
  <si>
    <r>
      <t>Mechanical Atomized with VSR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(3)</t>
    </r>
  </si>
  <si>
    <r>
      <t xml:space="preserve"> </t>
    </r>
    <r>
      <rPr>
        <b/>
        <sz val="9"/>
        <rFont val="Arial"/>
        <family val="2"/>
      </rPr>
      <t>Mechanical Atomized emission factor</t>
    </r>
    <r>
      <rPr>
        <sz val="9"/>
        <rFont val="Arial"/>
        <family val="2"/>
      </rPr>
      <t xml:space="preserve"> [listed above]   x   (1  -  (0.45 x specific VSR reduction factor for each resin/suppressant formulation))</t>
    </r>
  </si>
  <si>
    <r>
      <t>Mechanical Atomized Controlled Spray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(4)</t>
    </r>
  </si>
  <si>
    <t>0.130 x %styrene x 2000</t>
  </si>
  <si>
    <t>0.77 x ((0.714 x %styrene) - 0.18) x 2000</t>
  </si>
  <si>
    <t>Mechanical Controlled Spray with VSR</t>
  </si>
  <si>
    <r>
      <t xml:space="preserve"> </t>
    </r>
    <r>
      <rPr>
        <b/>
        <sz val="9"/>
        <rFont val="Arial"/>
        <family val="2"/>
      </rPr>
      <t>Mechanical Atomized Controlled Spray emission factor</t>
    </r>
    <r>
      <rPr>
        <sz val="9"/>
        <rFont val="Arial"/>
        <family val="2"/>
      </rPr>
      <t xml:space="preserve"> [listed above]   x   (1  -  (0.45 x specific VSR reduction factor for each resin/suppressant formulation))</t>
    </r>
  </si>
  <si>
    <t xml:space="preserve">Mechanical Non-Atomized </t>
  </si>
  <si>
    <t>0.107 x %styrene x 2000</t>
  </si>
  <si>
    <t>((0.157 x %styrene) - 0.0165) x 2000</t>
  </si>
  <si>
    <r>
      <t>Mechanical Non-Atomized with VSR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(3)</t>
    </r>
  </si>
  <si>
    <r>
      <t xml:space="preserve"> </t>
    </r>
    <r>
      <rPr>
        <b/>
        <sz val="9"/>
        <rFont val="Arial"/>
        <family val="2"/>
      </rPr>
      <t>Mechanical Non-Atomized emission factor</t>
    </r>
    <r>
      <rPr>
        <sz val="9"/>
        <rFont val="Arial"/>
        <family val="2"/>
      </rPr>
      <t xml:space="preserve"> [listed above]   x   (1  -  (0.45 x specific VSR reduction factor for each resin/suppressant formulation))</t>
    </r>
  </si>
  <si>
    <r>
      <t xml:space="preserve">Mechanical Non-Atomized Application of Resins That Contain Methyl Styrene Monomer </t>
    </r>
    <r>
      <rPr>
        <vertAlign val="superscript"/>
        <sz val="10"/>
        <rFont val="Arial"/>
        <family val="2"/>
      </rPr>
      <t>(10)</t>
    </r>
  </si>
  <si>
    <t>Mechanical Non-Atomized Styrene Monomer EmissionsFactor (listed above) x 0.55</t>
  </si>
  <si>
    <r>
      <t xml:space="preserve">Mechanical Non-Atomized Filled DCPD Resins </t>
    </r>
    <r>
      <rPr>
        <vertAlign val="superscript"/>
        <sz val="10"/>
        <rFont val="Arial"/>
        <family val="2"/>
      </rPr>
      <t>(11)</t>
    </r>
  </si>
  <si>
    <t>0.144 x %styrene x 2000</t>
  </si>
  <si>
    <t>((0.1603 x %styrene) - 0.0055) x 2000</t>
  </si>
  <si>
    <t>Filament application</t>
  </si>
  <si>
    <t>0.184 x %styrene x 2000</t>
  </si>
  <si>
    <t>((0.2746 x %styrene) - 0.0298) x 2000</t>
  </si>
  <si>
    <r>
      <t>Filament application with VSR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(3)</t>
    </r>
  </si>
  <si>
    <t>0.120 x %styrene x 2000</t>
  </si>
  <si>
    <t>0.65 x ((0.2746 x %styrene) - 0.0298) x 2000</t>
  </si>
  <si>
    <t>Gelcoat Application</t>
  </si>
  <si>
    <t>0.445 x %styrene x 2000</t>
  </si>
  <si>
    <t>((1.03646 x %styrene) - 0.195) x 2000</t>
  </si>
  <si>
    <r>
      <t xml:space="preserve">Gelcoat Controlled Spray Application </t>
    </r>
    <r>
      <rPr>
        <vertAlign val="superscript"/>
        <sz val="10"/>
        <rFont val="Arial"/>
        <family val="2"/>
      </rPr>
      <t>(4)</t>
    </r>
  </si>
  <si>
    <t>0.325 x %styrene x 2000</t>
  </si>
  <si>
    <t>0.73 x ((1.03646 x %styrene) - 0.195) x 2000</t>
  </si>
  <si>
    <r>
      <t xml:space="preserve">Gelcoat Non-Atomized Application </t>
    </r>
    <r>
      <rPr>
        <vertAlign val="superscript"/>
        <sz val="10"/>
        <rFont val="Arial"/>
        <family val="2"/>
      </rPr>
      <t>(8)</t>
    </r>
  </si>
  <si>
    <r>
      <t xml:space="preserve">SEE </t>
    </r>
    <r>
      <rPr>
        <b/>
        <sz val="9"/>
        <rFont val="Arial"/>
        <family val="2"/>
      </rPr>
      <t>Note 9</t>
    </r>
    <r>
      <rPr>
        <sz val="9"/>
        <rFont val="Arial"/>
        <family val="2"/>
      </rPr>
      <t xml:space="preserve"> below</t>
    </r>
  </si>
  <si>
    <t>((0.4506 x %styrene) - 0.0505) x 2000</t>
  </si>
  <si>
    <r>
      <t xml:space="preserve">Lesser Atomized Gelcoat Application </t>
    </r>
    <r>
      <rPr>
        <b/>
        <vertAlign val="superscript"/>
        <sz val="10"/>
        <rFont val="Arial"/>
        <family val="2"/>
      </rPr>
      <t>(12)</t>
    </r>
  </si>
  <si>
    <t>for &lt; 30 : 0.323 x %styrene    x 2000</t>
  </si>
  <si>
    <t>Covered-Cure after Roll-Out</t>
  </si>
  <si>
    <r>
      <t xml:space="preserve"> Non-VSR process emission factor</t>
    </r>
    <r>
      <rPr>
        <sz val="9"/>
        <rFont val="Arial"/>
        <family val="2"/>
      </rPr>
      <t xml:space="preserve"> [listed above]   x   ( 0.80 for Manual   &lt;or&gt;   0.85 for Mechanical)</t>
    </r>
  </si>
  <si>
    <t>Covered-Cure without Roll-Out</t>
  </si>
  <si>
    <r>
      <t xml:space="preserve"> </t>
    </r>
    <r>
      <rPr>
        <b/>
        <sz val="9"/>
        <rFont val="Arial"/>
        <family val="2"/>
      </rPr>
      <t>Non-VSR process emission factor</t>
    </r>
    <r>
      <rPr>
        <sz val="9"/>
        <rFont val="Arial"/>
        <family val="2"/>
      </rPr>
      <t xml:space="preserve"> [listed above]   x   ( 0.50 for Manual   &lt;or&gt;  0.55 for Mechanical)</t>
    </r>
  </si>
  <si>
    <t>Emission Rate in Pounds of Methyl Methacrylate Emitted per Ton of Gelcoat Processed</t>
  </si>
  <si>
    <r>
      <t>MMA content in gelcoat, %</t>
    </r>
    <r>
      <rPr>
        <sz val="11"/>
        <rFont val="Arial"/>
        <family val="2"/>
      </rPr>
      <t xml:space="preserve"> </t>
    </r>
    <r>
      <rPr>
        <vertAlign val="superscript"/>
        <sz val="11"/>
        <rFont val="Arial"/>
        <family val="2"/>
      </rPr>
      <t>(6)</t>
    </r>
  </si>
  <si>
    <r>
      <t xml:space="preserve">     ³</t>
    </r>
    <r>
      <rPr>
        <b/>
        <sz val="10"/>
        <rFont val="Arial"/>
        <family val="2"/>
      </rPr>
      <t>20</t>
    </r>
  </si>
  <si>
    <r>
      <t xml:space="preserve">Gel coat application </t>
    </r>
    <r>
      <rPr>
        <vertAlign val="superscript"/>
        <sz val="9"/>
        <rFont val="Arial"/>
        <family val="2"/>
      </rPr>
      <t>(7)</t>
    </r>
  </si>
  <si>
    <t>0.75 x %MMA x 2000</t>
  </si>
  <si>
    <t>Notes</t>
  </si>
  <si>
    <t>Including styrene monomer content as supplied, plus any extra styrene monomer added by the molder, but before addition of other additives such as powders, fillers, glass,...etc.</t>
  </si>
  <si>
    <t>Formulas for materials with styrene content &lt; 33% are based on the emission rate at 33% (constant emission factor expressed as percent of available styrene), and for styrene content &gt; 50% on the emission rate based on the extrapolated factor equations; these are not based on test data but are believed to be conservative estimates.  The value for "% styrene" in the formulas should be input as a fraction.  For example, use the input value 0.30 for a resin with 30% styrene content by wt.</t>
  </si>
  <si>
    <r>
      <t xml:space="preserve">The VSR reduction factor is determined by testing each resin/suppressant formulation according to the procedures detailed in the </t>
    </r>
    <r>
      <rPr>
        <b/>
        <i/>
        <sz val="9"/>
        <rFont val="Arial"/>
        <family val="2"/>
      </rPr>
      <t>CFA Vapor Suppressant Effectiveness Test.</t>
    </r>
  </si>
  <si>
    <r>
      <t xml:space="preserve">SEE the </t>
    </r>
    <r>
      <rPr>
        <b/>
        <i/>
        <sz val="9"/>
        <rFont val="Arial"/>
        <family val="2"/>
      </rPr>
      <t>CFA Controlled Spray Handbook</t>
    </r>
    <r>
      <rPr>
        <sz val="9"/>
        <rFont val="Arial"/>
        <family val="2"/>
      </rPr>
      <t xml:space="preserve"> for a detailed description of the controlled spray procedures.</t>
    </r>
  </si>
  <si>
    <r>
      <t xml:space="preserve">The effect of vapor suppressants on emissions from filament winding operations is based on the </t>
    </r>
    <r>
      <rPr>
        <b/>
        <i/>
        <sz val="9"/>
        <rFont val="Arial"/>
        <family val="2"/>
      </rPr>
      <t>Dow Filament Winding Emissions Study.</t>
    </r>
    <r>
      <rPr>
        <sz val="9"/>
        <rFont val="Arial"/>
        <family val="2"/>
      </rPr>
      <t xml:space="preserve"> </t>
    </r>
  </si>
  <si>
    <t>Including MMA monomer content as supplied, plus any extra MMA monomer added by the molder, but before addition of other additives such as powders, fillers, glass,...etc.</t>
  </si>
  <si>
    <r>
      <t xml:space="preserve">Based on gelcoat data from </t>
    </r>
    <r>
      <rPr>
        <b/>
        <i/>
        <sz val="9"/>
        <rFont val="Arial"/>
        <family val="2"/>
      </rPr>
      <t>NMMA Emission Study.</t>
    </r>
  </si>
  <si>
    <r>
      <t xml:space="preserve">SEE the July 17, 2001 EECS report </t>
    </r>
    <r>
      <rPr>
        <b/>
        <i/>
        <sz val="9"/>
        <rFont val="Arial"/>
        <family val="2"/>
      </rPr>
      <t>Emission Factors for Non-Atomized Application of Gel Coats used in the Open Molding of Composites</t>
    </r>
    <r>
      <rPr>
        <sz val="9"/>
        <rFont val="Arial"/>
        <family val="2"/>
      </rPr>
      <t xml:space="preserve"> for a detailed description of the non-atomized gelcoat testing.</t>
    </r>
  </si>
  <si>
    <r>
      <t xml:space="preserve">Use the equation </t>
    </r>
    <r>
      <rPr>
        <b/>
        <sz val="9"/>
        <rFont val="Arial"/>
        <family val="2"/>
      </rPr>
      <t xml:space="preserve"> ((0.4506 x %styrene) - 0.0505) x 2000</t>
    </r>
    <r>
      <rPr>
        <sz val="9"/>
        <rFont val="Arial"/>
        <family val="2"/>
      </rPr>
      <t xml:space="preserve"> for gelcoats with styrene contents between 19% and 32% by wt.;  use the equation </t>
    </r>
    <r>
      <rPr>
        <b/>
        <sz val="9"/>
        <rFont val="Arial"/>
        <family val="2"/>
      </rPr>
      <t>0.185 x %styrene x 2000</t>
    </r>
    <r>
      <rPr>
        <sz val="9"/>
        <rFont val="Arial"/>
        <family val="2"/>
      </rPr>
      <t xml:space="preserve"> for gelcoats with less than 19% styrene content by wt.</t>
    </r>
  </si>
  <si>
    <t>Refer to section 3.0.  Instructionand Examples for the Emission Factor table. 3.2 Calculation of the methyl styrene factor</t>
  </si>
  <si>
    <t>Use this factor for the non-atomized application of DCPD or DCPD-blend resin, when filled to 30% or more by weight</t>
  </si>
  <si>
    <t>Table from 30% TO 32% styrene content: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</si>
</sst>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 tint="0.249977111117893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b/>
      <u/>
      <sz val="10"/>
      <color theme="1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0"/>
      <name val="Symbol"/>
      <family val="1"/>
      <charset val="2"/>
    </font>
    <font>
      <b/>
      <i/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D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2" fontId="2" fillId="2" borderId="8" xfId="0" applyNumberFormat="1" applyFont="1" applyFill="1" applyBorder="1" applyAlignment="1" applyProtection="1">
      <alignment horizontal="center"/>
    </xf>
    <xf numFmtId="2" fontId="2" fillId="2" borderId="11" xfId="0" applyNumberFormat="1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2" fontId="5" fillId="2" borderId="13" xfId="0" applyNumberFormat="1" applyFont="1" applyFill="1" applyBorder="1" applyAlignment="1" applyProtection="1">
      <alignment horizontal="center"/>
    </xf>
    <xf numFmtId="2" fontId="5" fillId="2" borderId="14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top" wrapText="1"/>
    </xf>
    <xf numFmtId="0" fontId="2" fillId="0" borderId="16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2" fontId="1" fillId="0" borderId="15" xfId="0" applyNumberFormat="1" applyFont="1" applyBorder="1" applyAlignment="1" applyProtection="1">
      <alignment horizontal="center"/>
    </xf>
    <xf numFmtId="0" fontId="6" fillId="0" borderId="0" xfId="0" applyFont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15" fontId="2" fillId="0" borderId="29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 indent="1"/>
    </xf>
    <xf numFmtId="9" fontId="2" fillId="0" borderId="34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9" fontId="2" fillId="0" borderId="3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14" fontId="2" fillId="3" borderId="14" xfId="0" applyNumberFormat="1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/>
      <protection locked="0"/>
    </xf>
    <xf numFmtId="0" fontId="9" fillId="0" borderId="0" xfId="0" applyFont="1"/>
    <xf numFmtId="0" fontId="10" fillId="0" borderId="0" xfId="0" applyFont="1" applyFill="1" applyBorder="1" applyAlignment="1">
      <alignment vertical="center"/>
    </xf>
    <xf numFmtId="0" fontId="10" fillId="0" borderId="40" xfId="0" applyFont="1" applyBorder="1" applyAlignment="1">
      <alignment horizontal="center" vertical="center"/>
    </xf>
    <xf numFmtId="49" fontId="10" fillId="0" borderId="41" xfId="0" applyNumberFormat="1" applyFont="1" applyBorder="1" applyAlignment="1">
      <alignment horizontal="center" vertical="center"/>
    </xf>
    <xf numFmtId="49" fontId="10" fillId="0" borderId="4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1" fontId="11" fillId="0" borderId="44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7" fillId="0" borderId="0" xfId="0" applyFont="1"/>
    <xf numFmtId="0" fontId="10" fillId="0" borderId="41" xfId="0" applyNumberFormat="1" applyFont="1" applyBorder="1" applyAlignment="1">
      <alignment horizontal="center" vertical="center"/>
    </xf>
    <xf numFmtId="49" fontId="20" fillId="0" borderId="42" xfId="0" applyNumberFormat="1" applyFont="1" applyBorder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wrapText="1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5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top" wrapText="1"/>
    </xf>
    <xf numFmtId="0" fontId="2" fillId="3" borderId="17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Alignment="1"/>
    <xf numFmtId="0" fontId="1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1"/>
      <color rgb="FFFFFFE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374650</xdr:colOff>
      <xdr:row>1</xdr:row>
      <xdr:rowOff>57150</xdr:rowOff>
    </xdr:from>
    <xdr:to>
      <xdr:col>1</xdr:col>
      <xdr:colOff>330835</xdr:colOff>
      <xdr:row>5</xdr:row>
      <xdr:rowOff>114935</xdr:rowOff>
    </xdr:to>
    <xdr:pic>
      <xdr:nvPicPr>
        <xdr:cNvPr id="3" name="Picture 2" descr="Big_print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254000"/>
          <a:ext cx="699135" cy="6991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zoomScaleNormal="100" workbookViewId="0">
      <selection activeCell="C2" sqref="C2"/>
    </sheetView>
  </sheetViews>
  <sheetFormatPr defaultColWidth="9.23046875" defaultRowHeight="15.5" x14ac:dyDescent="0.35"/>
  <cols>
    <col min="1" max="1" width="9" style="1" bestFit="1" customWidth="1"/>
    <col min="2" max="2" width="9.3828125" style="1" bestFit="1" customWidth="1"/>
    <col min="3" max="3" width="11.07421875" style="1" bestFit="1" customWidth="1"/>
    <col min="4" max="4" width="6" style="1" bestFit="1" customWidth="1"/>
    <col min="5" max="5" width="6" style="1" customWidth="1"/>
    <col min="6" max="6" width="5.69140625" style="1" customWidth="1"/>
    <col min="7" max="7" width="6.23046875" style="1" customWidth="1"/>
    <col min="8" max="8" width="7.15234375" style="1" customWidth="1"/>
    <col min="9" max="9" width="13.53515625" style="1" bestFit="1" customWidth="1"/>
    <col min="10" max="10" width="7.4609375" style="1" bestFit="1" customWidth="1"/>
    <col min="11" max="16" width="6.921875" style="1" customWidth="1"/>
    <col min="17" max="17" width="11.23046875" style="1" bestFit="1" customWidth="1"/>
    <col min="18" max="16384" width="9.23046875" style="1"/>
  </cols>
  <sheetData>
    <row r="1" spans="1:17" s="10" customFormat="1" ht="15.65" x14ac:dyDescent="0.25">
      <c r="C1" s="97" t="s">
        <v>42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7" s="10" customFormat="1" ht="13.25" x14ac:dyDescent="0.25">
      <c r="C2" s="17"/>
      <c r="D2" s="18"/>
      <c r="E2" s="18"/>
      <c r="F2" s="18"/>
      <c r="G2" s="19"/>
    </row>
    <row r="3" spans="1:17" s="10" customFormat="1" ht="13.25" x14ac:dyDescent="0.25">
      <c r="C3" s="106" t="s">
        <v>33</v>
      </c>
      <c r="D3" s="106"/>
      <c r="E3" s="106"/>
      <c r="F3" s="106"/>
      <c r="G3" s="20"/>
      <c r="H3" s="101" t="s">
        <v>34</v>
      </c>
      <c r="I3" s="101"/>
      <c r="J3" s="101"/>
      <c r="K3" s="101"/>
      <c r="M3" s="101" t="s">
        <v>35</v>
      </c>
      <c r="N3" s="101"/>
      <c r="O3" s="101"/>
      <c r="P3" s="101"/>
    </row>
    <row r="4" spans="1:17" s="10" customFormat="1" ht="13.25" x14ac:dyDescent="0.25">
      <c r="C4" s="106" t="s">
        <v>36</v>
      </c>
      <c r="D4" s="106"/>
      <c r="E4" s="106"/>
      <c r="F4" s="106"/>
      <c r="G4" s="20"/>
      <c r="H4" s="101" t="s">
        <v>37</v>
      </c>
      <c r="I4" s="101"/>
      <c r="J4" s="101"/>
      <c r="K4" s="101"/>
      <c r="M4" s="101" t="s">
        <v>38</v>
      </c>
      <c r="N4" s="101"/>
      <c r="O4" s="101"/>
      <c r="P4" s="101"/>
    </row>
    <row r="5" spans="1:17" s="10" customFormat="1" ht="13.25" x14ac:dyDescent="0.25">
      <c r="C5" s="106" t="s">
        <v>39</v>
      </c>
      <c r="D5" s="106"/>
      <c r="E5" s="106"/>
      <c r="F5" s="106"/>
      <c r="G5" s="20"/>
      <c r="H5" s="101" t="s">
        <v>40</v>
      </c>
      <c r="I5" s="101"/>
      <c r="J5" s="101"/>
      <c r="K5" s="101"/>
      <c r="M5" s="101" t="s">
        <v>41</v>
      </c>
      <c r="N5" s="101"/>
      <c r="O5" s="101"/>
      <c r="P5" s="101"/>
    </row>
    <row r="6" spans="1:17" s="10" customFormat="1" ht="12.5" x14ac:dyDescent="0.25">
      <c r="C6" s="107" t="s">
        <v>46</v>
      </c>
      <c r="D6" s="107"/>
      <c r="E6" s="107"/>
      <c r="F6" s="107"/>
      <c r="G6" s="21"/>
      <c r="H6" s="101" t="s">
        <v>44</v>
      </c>
      <c r="I6" s="101"/>
      <c r="J6" s="101"/>
      <c r="K6" s="101"/>
      <c r="M6" s="101" t="s">
        <v>45</v>
      </c>
      <c r="N6" s="101"/>
      <c r="O6" s="101"/>
      <c r="P6" s="101"/>
    </row>
    <row r="7" spans="1:17" s="10" customFormat="1" ht="13.25" x14ac:dyDescent="0.25">
      <c r="C7" s="21"/>
      <c r="D7" s="21"/>
      <c r="E7" s="21"/>
      <c r="F7" s="21"/>
      <c r="G7" s="21"/>
    </row>
    <row r="8" spans="1:17" s="10" customFormat="1" ht="15.65" x14ac:dyDescent="0.25">
      <c r="C8" s="98" t="s">
        <v>43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7" s="10" customFormat="1" ht="13.75" thickBot="1" x14ac:dyDescent="0.3">
      <c r="C9" s="22"/>
      <c r="D9" s="20"/>
      <c r="E9" s="20"/>
      <c r="F9" s="20"/>
      <c r="G9" s="20"/>
    </row>
    <row r="10" spans="1:17" s="10" customFormat="1" ht="13.75" thickBot="1" x14ac:dyDescent="0.3">
      <c r="B10" s="102" t="s">
        <v>14</v>
      </c>
      <c r="C10" s="111"/>
      <c r="D10" s="111"/>
      <c r="E10" s="111"/>
      <c r="F10" s="111"/>
      <c r="G10" s="111"/>
      <c r="H10" s="111"/>
      <c r="I10" s="111"/>
      <c r="J10" s="103"/>
      <c r="K10" s="102" t="s">
        <v>18</v>
      </c>
      <c r="L10" s="103"/>
      <c r="M10" s="102" t="s">
        <v>19</v>
      </c>
      <c r="N10" s="103"/>
      <c r="O10" s="102" t="s">
        <v>20</v>
      </c>
      <c r="P10" s="103"/>
      <c r="Q10" s="11" t="s">
        <v>22</v>
      </c>
    </row>
    <row r="11" spans="1:17" s="10" customFormat="1" ht="13.25" x14ac:dyDescent="0.25">
      <c r="A11" s="12" t="s">
        <v>12</v>
      </c>
      <c r="B11" s="13" t="s">
        <v>28</v>
      </c>
      <c r="C11" s="14" t="s">
        <v>0</v>
      </c>
      <c r="D11" s="14" t="s">
        <v>1</v>
      </c>
      <c r="E11" s="110" t="s">
        <v>2</v>
      </c>
      <c r="F11" s="110"/>
      <c r="G11" s="104" t="s">
        <v>3</v>
      </c>
      <c r="H11" s="105"/>
      <c r="I11" s="14" t="s">
        <v>7</v>
      </c>
      <c r="J11" s="15" t="s">
        <v>8</v>
      </c>
      <c r="K11" s="13" t="s">
        <v>16</v>
      </c>
      <c r="L11" s="15" t="s">
        <v>17</v>
      </c>
      <c r="M11" s="13" t="s">
        <v>16</v>
      </c>
      <c r="N11" s="15" t="s">
        <v>17</v>
      </c>
      <c r="O11" s="13" t="s">
        <v>16</v>
      </c>
      <c r="P11" s="15" t="s">
        <v>17</v>
      </c>
      <c r="Q11" s="16" t="s">
        <v>9</v>
      </c>
    </row>
    <row r="12" spans="1:17" s="23" customFormat="1" ht="15.5" customHeight="1" x14ac:dyDescent="0.25">
      <c r="A12" s="7" t="s">
        <v>13</v>
      </c>
      <c r="B12" s="3" t="s">
        <v>29</v>
      </c>
      <c r="C12" s="2" t="s">
        <v>21</v>
      </c>
      <c r="D12" s="2" t="s">
        <v>6</v>
      </c>
      <c r="E12" s="2" t="s">
        <v>5</v>
      </c>
      <c r="F12" s="2" t="s">
        <v>4</v>
      </c>
      <c r="G12" s="108" t="s">
        <v>10</v>
      </c>
      <c r="H12" s="109"/>
      <c r="I12" s="2" t="s">
        <v>27</v>
      </c>
      <c r="J12" s="4" t="s">
        <v>15</v>
      </c>
      <c r="K12" s="3" t="s">
        <v>5</v>
      </c>
      <c r="L12" s="4" t="s">
        <v>6</v>
      </c>
      <c r="M12" s="3" t="s">
        <v>5</v>
      </c>
      <c r="N12" s="4" t="s">
        <v>6</v>
      </c>
      <c r="O12" s="3" t="s">
        <v>5</v>
      </c>
      <c r="P12" s="4" t="s">
        <v>6</v>
      </c>
      <c r="Q12" s="7" t="s">
        <v>15</v>
      </c>
    </row>
    <row r="13" spans="1:17" ht="15" x14ac:dyDescent="0.25">
      <c r="A13" s="50">
        <v>42072</v>
      </c>
      <c r="B13" s="51" t="s">
        <v>32</v>
      </c>
      <c r="C13" s="49" t="s">
        <v>23</v>
      </c>
      <c r="D13" s="49">
        <v>10.5</v>
      </c>
      <c r="E13" s="49">
        <v>1</v>
      </c>
      <c r="F13" s="14">
        <f>D13*E13</f>
        <v>10.5</v>
      </c>
      <c r="G13" s="94">
        <v>32</v>
      </c>
      <c r="H13" s="95"/>
      <c r="I13" s="49">
        <v>285</v>
      </c>
      <c r="J13" s="5">
        <f>F13*I13/2000</f>
        <v>1.4962500000000001</v>
      </c>
      <c r="K13" s="51"/>
      <c r="L13" s="55"/>
      <c r="M13" s="51">
        <v>0.25</v>
      </c>
      <c r="N13" s="55">
        <v>0.5</v>
      </c>
      <c r="O13" s="51">
        <v>0.25</v>
      </c>
      <c r="P13" s="55">
        <v>0.21</v>
      </c>
      <c r="Q13" s="8">
        <f>J13+(K13*L13)+(M13*N13)+(O13*P13)</f>
        <v>1.6737500000000001</v>
      </c>
    </row>
    <row r="14" spans="1:17" ht="15" x14ac:dyDescent="0.25">
      <c r="A14" s="50">
        <v>42072</v>
      </c>
      <c r="B14" s="51" t="s">
        <v>32</v>
      </c>
      <c r="C14" s="49" t="s">
        <v>26</v>
      </c>
      <c r="D14" s="49">
        <v>8.7100000000000009</v>
      </c>
      <c r="E14" s="49">
        <v>4</v>
      </c>
      <c r="F14" s="14">
        <f t="shared" ref="F14:F16" si="0">D14*E14</f>
        <v>34.840000000000003</v>
      </c>
      <c r="G14" s="94">
        <v>45</v>
      </c>
      <c r="H14" s="95"/>
      <c r="I14" s="49">
        <v>543</v>
      </c>
      <c r="J14" s="5">
        <f t="shared" ref="J14:J16" si="1">F14*I14/2000</f>
        <v>9.4590600000000009</v>
      </c>
      <c r="K14" s="51"/>
      <c r="L14" s="55"/>
      <c r="M14" s="51">
        <v>0.25</v>
      </c>
      <c r="N14" s="55">
        <v>0.5</v>
      </c>
      <c r="O14" s="51">
        <v>0.25</v>
      </c>
      <c r="P14" s="55">
        <v>0.21</v>
      </c>
      <c r="Q14" s="8">
        <f t="shared" ref="Q14:Q16" si="2">J14+(K14*L14)+(M14*N14)+(O14*P14)</f>
        <v>9.6365600000000011</v>
      </c>
    </row>
    <row r="15" spans="1:17" ht="15" x14ac:dyDescent="0.25">
      <c r="A15" s="50">
        <v>42072</v>
      </c>
      <c r="B15" s="51" t="s">
        <v>32</v>
      </c>
      <c r="C15" s="49" t="s">
        <v>24</v>
      </c>
      <c r="D15" s="49">
        <v>9.16</v>
      </c>
      <c r="E15" s="49">
        <v>6</v>
      </c>
      <c r="F15" s="14">
        <f t="shared" si="0"/>
        <v>54.96</v>
      </c>
      <c r="G15" s="94">
        <v>37</v>
      </c>
      <c r="H15" s="95"/>
      <c r="I15" s="49">
        <v>168</v>
      </c>
      <c r="J15" s="5">
        <f t="shared" si="1"/>
        <v>4.6166400000000003</v>
      </c>
      <c r="K15" s="51">
        <v>0.75</v>
      </c>
      <c r="L15" s="55">
        <v>2.5</v>
      </c>
      <c r="M15" s="51"/>
      <c r="N15" s="55"/>
      <c r="O15" s="51">
        <v>0.5</v>
      </c>
      <c r="P15" s="55">
        <v>0.21</v>
      </c>
      <c r="Q15" s="8">
        <f t="shared" si="2"/>
        <v>6.5966400000000007</v>
      </c>
    </row>
    <row r="16" spans="1:17" ht="15" x14ac:dyDescent="0.25">
      <c r="A16" s="50">
        <v>42072</v>
      </c>
      <c r="B16" s="51" t="s">
        <v>32</v>
      </c>
      <c r="C16" s="49" t="s">
        <v>25</v>
      </c>
      <c r="D16" s="49">
        <v>9.25</v>
      </c>
      <c r="E16" s="49">
        <v>2</v>
      </c>
      <c r="F16" s="14">
        <f t="shared" si="0"/>
        <v>18.5</v>
      </c>
      <c r="G16" s="94">
        <v>49</v>
      </c>
      <c r="H16" s="95"/>
      <c r="I16" s="49">
        <v>340</v>
      </c>
      <c r="J16" s="5">
        <f t="shared" si="1"/>
        <v>3.145</v>
      </c>
      <c r="K16" s="51">
        <v>0.25</v>
      </c>
      <c r="L16" s="55">
        <v>2.5</v>
      </c>
      <c r="M16" s="51"/>
      <c r="N16" s="55"/>
      <c r="O16" s="51">
        <v>0.25</v>
      </c>
      <c r="P16" s="55">
        <v>0.21</v>
      </c>
      <c r="Q16" s="8">
        <f t="shared" si="2"/>
        <v>3.8225000000000002</v>
      </c>
    </row>
    <row r="17" spans="1:17" ht="15" x14ac:dyDescent="0.25">
      <c r="A17" s="50"/>
      <c r="B17" s="51"/>
      <c r="C17" s="49"/>
      <c r="D17" s="49"/>
      <c r="E17" s="49"/>
      <c r="F17" s="14">
        <f t="shared" ref="F17:F27" si="3">D17*E17</f>
        <v>0</v>
      </c>
      <c r="G17" s="94"/>
      <c r="H17" s="95"/>
      <c r="I17" s="49"/>
      <c r="J17" s="5">
        <f t="shared" ref="J17:J27" si="4">F17*I17/2000</f>
        <v>0</v>
      </c>
      <c r="K17" s="51"/>
      <c r="L17" s="55"/>
      <c r="M17" s="51"/>
      <c r="N17" s="55"/>
      <c r="O17" s="51"/>
      <c r="P17" s="55"/>
      <c r="Q17" s="8">
        <f t="shared" ref="Q17:Q27" si="5">J17+(K17*L17)+(M17*N17)+(O17*P17)</f>
        <v>0</v>
      </c>
    </row>
    <row r="18" spans="1:17" ht="15" x14ac:dyDescent="0.25">
      <c r="A18" s="50"/>
      <c r="B18" s="51"/>
      <c r="C18" s="49"/>
      <c r="D18" s="49"/>
      <c r="E18" s="49"/>
      <c r="F18" s="14">
        <f t="shared" si="3"/>
        <v>0</v>
      </c>
      <c r="G18" s="94"/>
      <c r="H18" s="95"/>
      <c r="I18" s="49"/>
      <c r="J18" s="5">
        <f t="shared" si="4"/>
        <v>0</v>
      </c>
      <c r="K18" s="51"/>
      <c r="L18" s="55"/>
      <c r="M18" s="51"/>
      <c r="N18" s="55"/>
      <c r="O18" s="51"/>
      <c r="P18" s="55"/>
      <c r="Q18" s="8">
        <f t="shared" si="5"/>
        <v>0</v>
      </c>
    </row>
    <row r="19" spans="1:17" ht="15" x14ac:dyDescent="0.25">
      <c r="A19" s="50"/>
      <c r="B19" s="51"/>
      <c r="C19" s="49"/>
      <c r="D19" s="49"/>
      <c r="E19" s="49"/>
      <c r="F19" s="14">
        <f t="shared" si="3"/>
        <v>0</v>
      </c>
      <c r="G19" s="94"/>
      <c r="H19" s="95"/>
      <c r="I19" s="49"/>
      <c r="J19" s="5">
        <f t="shared" si="4"/>
        <v>0</v>
      </c>
      <c r="K19" s="51"/>
      <c r="L19" s="55"/>
      <c r="M19" s="51"/>
      <c r="N19" s="55"/>
      <c r="O19" s="51"/>
      <c r="P19" s="55"/>
      <c r="Q19" s="8">
        <f t="shared" si="5"/>
        <v>0</v>
      </c>
    </row>
    <row r="20" spans="1:17" ht="15" x14ac:dyDescent="0.25">
      <c r="A20" s="50"/>
      <c r="B20" s="51"/>
      <c r="C20" s="49"/>
      <c r="D20" s="49"/>
      <c r="E20" s="49"/>
      <c r="F20" s="14">
        <f t="shared" si="3"/>
        <v>0</v>
      </c>
      <c r="G20" s="94"/>
      <c r="H20" s="95"/>
      <c r="I20" s="49"/>
      <c r="J20" s="5">
        <f t="shared" si="4"/>
        <v>0</v>
      </c>
      <c r="K20" s="51"/>
      <c r="L20" s="55"/>
      <c r="M20" s="51"/>
      <c r="N20" s="55"/>
      <c r="O20" s="51"/>
      <c r="P20" s="55"/>
      <c r="Q20" s="8">
        <f t="shared" si="5"/>
        <v>0</v>
      </c>
    </row>
    <row r="21" spans="1:17" ht="15" x14ac:dyDescent="0.25">
      <c r="A21" s="50"/>
      <c r="B21" s="51"/>
      <c r="C21" s="49"/>
      <c r="D21" s="49"/>
      <c r="E21" s="49"/>
      <c r="F21" s="14">
        <f t="shared" si="3"/>
        <v>0</v>
      </c>
      <c r="G21" s="94"/>
      <c r="H21" s="95"/>
      <c r="I21" s="49"/>
      <c r="J21" s="5">
        <f t="shared" si="4"/>
        <v>0</v>
      </c>
      <c r="K21" s="51"/>
      <c r="L21" s="55"/>
      <c r="M21" s="51"/>
      <c r="N21" s="55"/>
      <c r="O21" s="51"/>
      <c r="P21" s="55"/>
      <c r="Q21" s="8">
        <f t="shared" si="5"/>
        <v>0</v>
      </c>
    </row>
    <row r="22" spans="1:17" ht="15" x14ac:dyDescent="0.25">
      <c r="A22" s="50"/>
      <c r="B22" s="51"/>
      <c r="C22" s="49"/>
      <c r="D22" s="49"/>
      <c r="E22" s="49"/>
      <c r="F22" s="14">
        <f t="shared" si="3"/>
        <v>0</v>
      </c>
      <c r="G22" s="94"/>
      <c r="H22" s="95"/>
      <c r="I22" s="49"/>
      <c r="J22" s="5">
        <f t="shared" si="4"/>
        <v>0</v>
      </c>
      <c r="K22" s="51"/>
      <c r="L22" s="55"/>
      <c r="M22" s="51"/>
      <c r="N22" s="55"/>
      <c r="O22" s="51"/>
      <c r="P22" s="55"/>
      <c r="Q22" s="8">
        <f t="shared" si="5"/>
        <v>0</v>
      </c>
    </row>
    <row r="23" spans="1:17" ht="15" x14ac:dyDescent="0.25">
      <c r="A23" s="50"/>
      <c r="B23" s="51"/>
      <c r="C23" s="49"/>
      <c r="D23" s="49"/>
      <c r="E23" s="49"/>
      <c r="F23" s="14">
        <f t="shared" si="3"/>
        <v>0</v>
      </c>
      <c r="G23" s="94"/>
      <c r="H23" s="95"/>
      <c r="I23" s="49"/>
      <c r="J23" s="5">
        <f t="shared" si="4"/>
        <v>0</v>
      </c>
      <c r="K23" s="51"/>
      <c r="L23" s="55"/>
      <c r="M23" s="51"/>
      <c r="N23" s="55"/>
      <c r="O23" s="51"/>
      <c r="P23" s="55"/>
      <c r="Q23" s="8">
        <f t="shared" si="5"/>
        <v>0</v>
      </c>
    </row>
    <row r="24" spans="1:17" ht="15" x14ac:dyDescent="0.25">
      <c r="A24" s="50"/>
      <c r="B24" s="51"/>
      <c r="C24" s="49"/>
      <c r="D24" s="49"/>
      <c r="E24" s="49"/>
      <c r="F24" s="14">
        <f t="shared" si="3"/>
        <v>0</v>
      </c>
      <c r="G24" s="94"/>
      <c r="H24" s="95"/>
      <c r="I24" s="49"/>
      <c r="J24" s="5">
        <f t="shared" si="4"/>
        <v>0</v>
      </c>
      <c r="K24" s="51"/>
      <c r="L24" s="55"/>
      <c r="M24" s="51"/>
      <c r="N24" s="55"/>
      <c r="O24" s="51"/>
      <c r="P24" s="55"/>
      <c r="Q24" s="8">
        <f t="shared" si="5"/>
        <v>0</v>
      </c>
    </row>
    <row r="25" spans="1:17" ht="15" x14ac:dyDescent="0.25">
      <c r="A25" s="50"/>
      <c r="B25" s="51"/>
      <c r="C25" s="49"/>
      <c r="D25" s="49"/>
      <c r="E25" s="49"/>
      <c r="F25" s="14">
        <f t="shared" si="3"/>
        <v>0</v>
      </c>
      <c r="G25" s="94"/>
      <c r="H25" s="95"/>
      <c r="I25" s="49"/>
      <c r="J25" s="5">
        <f t="shared" si="4"/>
        <v>0</v>
      </c>
      <c r="K25" s="51"/>
      <c r="L25" s="55"/>
      <c r="M25" s="51"/>
      <c r="N25" s="55"/>
      <c r="O25" s="51"/>
      <c r="P25" s="55"/>
      <c r="Q25" s="8">
        <f t="shared" si="5"/>
        <v>0</v>
      </c>
    </row>
    <row r="26" spans="1:17" ht="15" x14ac:dyDescent="0.25">
      <c r="A26" s="50"/>
      <c r="B26" s="51"/>
      <c r="C26" s="49"/>
      <c r="D26" s="49"/>
      <c r="E26" s="49"/>
      <c r="F26" s="14">
        <f t="shared" si="3"/>
        <v>0</v>
      </c>
      <c r="G26" s="94"/>
      <c r="H26" s="95"/>
      <c r="I26" s="49"/>
      <c r="J26" s="5">
        <f t="shared" si="4"/>
        <v>0</v>
      </c>
      <c r="K26" s="51"/>
      <c r="L26" s="55"/>
      <c r="M26" s="51"/>
      <c r="N26" s="55"/>
      <c r="O26" s="51"/>
      <c r="P26" s="55"/>
      <c r="Q26" s="8">
        <f t="shared" si="5"/>
        <v>0</v>
      </c>
    </row>
    <row r="27" spans="1:17" ht="15" x14ac:dyDescent="0.25">
      <c r="A27" s="50"/>
      <c r="B27" s="51"/>
      <c r="C27" s="49"/>
      <c r="D27" s="49"/>
      <c r="E27" s="49"/>
      <c r="F27" s="14">
        <f t="shared" si="3"/>
        <v>0</v>
      </c>
      <c r="G27" s="94"/>
      <c r="H27" s="95"/>
      <c r="I27" s="49"/>
      <c r="J27" s="5">
        <f t="shared" si="4"/>
        <v>0</v>
      </c>
      <c r="K27" s="51"/>
      <c r="L27" s="55"/>
      <c r="M27" s="51"/>
      <c r="N27" s="55"/>
      <c r="O27" s="51"/>
      <c r="P27" s="55"/>
      <c r="Q27" s="8">
        <f t="shared" si="5"/>
        <v>0</v>
      </c>
    </row>
    <row r="28" spans="1:17" ht="15" x14ac:dyDescent="0.25">
      <c r="A28" s="50"/>
      <c r="B28" s="51"/>
      <c r="C28" s="49"/>
      <c r="D28" s="49"/>
      <c r="E28" s="49"/>
      <c r="F28" s="14">
        <f t="shared" ref="F28:F42" si="6">D28*E28</f>
        <v>0</v>
      </c>
      <c r="G28" s="94"/>
      <c r="H28" s="95"/>
      <c r="I28" s="49"/>
      <c r="J28" s="5">
        <f t="shared" ref="J28:J42" si="7">F28*I28/2000</f>
        <v>0</v>
      </c>
      <c r="K28" s="51"/>
      <c r="L28" s="55"/>
      <c r="M28" s="51"/>
      <c r="N28" s="55"/>
      <c r="O28" s="51"/>
      <c r="P28" s="55"/>
      <c r="Q28" s="8">
        <f t="shared" ref="Q28:Q42" si="8">J28+(K28*L28)+(M28*N28)+(O28*P28)</f>
        <v>0</v>
      </c>
    </row>
    <row r="29" spans="1:17" ht="15" x14ac:dyDescent="0.25">
      <c r="A29" s="50"/>
      <c r="B29" s="51"/>
      <c r="C29" s="49"/>
      <c r="D29" s="49"/>
      <c r="E29" s="49"/>
      <c r="F29" s="14">
        <f t="shared" si="6"/>
        <v>0</v>
      </c>
      <c r="G29" s="94"/>
      <c r="H29" s="95"/>
      <c r="I29" s="49"/>
      <c r="J29" s="5">
        <f t="shared" si="7"/>
        <v>0</v>
      </c>
      <c r="K29" s="51"/>
      <c r="L29" s="55"/>
      <c r="M29" s="51"/>
      <c r="N29" s="55"/>
      <c r="O29" s="51"/>
      <c r="P29" s="55"/>
      <c r="Q29" s="8">
        <f t="shared" si="8"/>
        <v>0</v>
      </c>
    </row>
    <row r="30" spans="1:17" ht="15" x14ac:dyDescent="0.25">
      <c r="A30" s="50"/>
      <c r="B30" s="51"/>
      <c r="C30" s="49"/>
      <c r="D30" s="49"/>
      <c r="E30" s="49"/>
      <c r="F30" s="14">
        <f t="shared" si="6"/>
        <v>0</v>
      </c>
      <c r="G30" s="94"/>
      <c r="H30" s="95"/>
      <c r="I30" s="49"/>
      <c r="J30" s="5">
        <f t="shared" si="7"/>
        <v>0</v>
      </c>
      <c r="K30" s="51"/>
      <c r="L30" s="55"/>
      <c r="M30" s="51"/>
      <c r="N30" s="55"/>
      <c r="O30" s="51"/>
      <c r="P30" s="55"/>
      <c r="Q30" s="8">
        <f t="shared" si="8"/>
        <v>0</v>
      </c>
    </row>
    <row r="31" spans="1:17" ht="15" x14ac:dyDescent="0.25">
      <c r="A31" s="50"/>
      <c r="B31" s="51"/>
      <c r="C31" s="49"/>
      <c r="D31" s="49"/>
      <c r="E31" s="49"/>
      <c r="F31" s="14">
        <f t="shared" si="6"/>
        <v>0</v>
      </c>
      <c r="G31" s="94"/>
      <c r="H31" s="95"/>
      <c r="I31" s="49"/>
      <c r="J31" s="5">
        <f t="shared" si="7"/>
        <v>0</v>
      </c>
      <c r="K31" s="51"/>
      <c r="L31" s="55"/>
      <c r="M31" s="51"/>
      <c r="N31" s="55"/>
      <c r="O31" s="51"/>
      <c r="P31" s="55"/>
      <c r="Q31" s="8">
        <f t="shared" si="8"/>
        <v>0</v>
      </c>
    </row>
    <row r="32" spans="1:17" ht="15" x14ac:dyDescent="0.25">
      <c r="A32" s="50"/>
      <c r="B32" s="51"/>
      <c r="C32" s="49"/>
      <c r="D32" s="49"/>
      <c r="E32" s="49"/>
      <c r="F32" s="14">
        <f t="shared" si="6"/>
        <v>0</v>
      </c>
      <c r="G32" s="94"/>
      <c r="H32" s="95"/>
      <c r="I32" s="49"/>
      <c r="J32" s="5">
        <f t="shared" si="7"/>
        <v>0</v>
      </c>
      <c r="K32" s="51"/>
      <c r="L32" s="55"/>
      <c r="M32" s="51"/>
      <c r="N32" s="55"/>
      <c r="O32" s="51"/>
      <c r="P32" s="55"/>
      <c r="Q32" s="8">
        <f t="shared" si="8"/>
        <v>0</v>
      </c>
    </row>
    <row r="33" spans="1:17" x14ac:dyDescent="0.35">
      <c r="A33" s="50"/>
      <c r="B33" s="51"/>
      <c r="C33" s="49"/>
      <c r="D33" s="49"/>
      <c r="E33" s="49"/>
      <c r="F33" s="14">
        <f t="shared" si="6"/>
        <v>0</v>
      </c>
      <c r="G33" s="94"/>
      <c r="H33" s="95"/>
      <c r="I33" s="49"/>
      <c r="J33" s="5">
        <f t="shared" si="7"/>
        <v>0</v>
      </c>
      <c r="K33" s="51"/>
      <c r="L33" s="55"/>
      <c r="M33" s="51"/>
      <c r="N33" s="55"/>
      <c r="O33" s="51"/>
      <c r="P33" s="55"/>
      <c r="Q33" s="8">
        <f t="shared" si="8"/>
        <v>0</v>
      </c>
    </row>
    <row r="34" spans="1:17" x14ac:dyDescent="0.35">
      <c r="A34" s="50"/>
      <c r="B34" s="51"/>
      <c r="C34" s="49"/>
      <c r="D34" s="49"/>
      <c r="E34" s="49"/>
      <c r="F34" s="14">
        <f t="shared" si="6"/>
        <v>0</v>
      </c>
      <c r="G34" s="94"/>
      <c r="H34" s="95"/>
      <c r="I34" s="49"/>
      <c r="J34" s="5">
        <f t="shared" si="7"/>
        <v>0</v>
      </c>
      <c r="K34" s="51"/>
      <c r="L34" s="55"/>
      <c r="M34" s="51"/>
      <c r="N34" s="55"/>
      <c r="O34" s="51"/>
      <c r="P34" s="55"/>
      <c r="Q34" s="8">
        <f t="shared" si="8"/>
        <v>0</v>
      </c>
    </row>
    <row r="35" spans="1:17" x14ac:dyDescent="0.35">
      <c r="A35" s="50"/>
      <c r="B35" s="51"/>
      <c r="C35" s="49"/>
      <c r="D35" s="49"/>
      <c r="E35" s="49"/>
      <c r="F35" s="14">
        <f t="shared" si="6"/>
        <v>0</v>
      </c>
      <c r="G35" s="94"/>
      <c r="H35" s="95"/>
      <c r="I35" s="49"/>
      <c r="J35" s="5">
        <f t="shared" si="7"/>
        <v>0</v>
      </c>
      <c r="K35" s="51"/>
      <c r="L35" s="55"/>
      <c r="M35" s="51"/>
      <c r="N35" s="55"/>
      <c r="O35" s="51"/>
      <c r="P35" s="55"/>
      <c r="Q35" s="8">
        <f t="shared" si="8"/>
        <v>0</v>
      </c>
    </row>
    <row r="36" spans="1:17" x14ac:dyDescent="0.35">
      <c r="A36" s="50"/>
      <c r="B36" s="51"/>
      <c r="C36" s="49"/>
      <c r="D36" s="49"/>
      <c r="E36" s="49"/>
      <c r="F36" s="14">
        <f t="shared" si="6"/>
        <v>0</v>
      </c>
      <c r="G36" s="94"/>
      <c r="H36" s="95"/>
      <c r="I36" s="49"/>
      <c r="J36" s="5">
        <f t="shared" si="7"/>
        <v>0</v>
      </c>
      <c r="K36" s="51"/>
      <c r="L36" s="55"/>
      <c r="M36" s="51"/>
      <c r="N36" s="55"/>
      <c r="O36" s="51"/>
      <c r="P36" s="55"/>
      <c r="Q36" s="8">
        <f t="shared" si="8"/>
        <v>0</v>
      </c>
    </row>
    <row r="37" spans="1:17" x14ac:dyDescent="0.35">
      <c r="A37" s="50"/>
      <c r="B37" s="51"/>
      <c r="C37" s="49"/>
      <c r="D37" s="49"/>
      <c r="E37" s="49"/>
      <c r="F37" s="14">
        <f t="shared" si="6"/>
        <v>0</v>
      </c>
      <c r="G37" s="94"/>
      <c r="H37" s="95"/>
      <c r="I37" s="49"/>
      <c r="J37" s="5">
        <f t="shared" si="7"/>
        <v>0</v>
      </c>
      <c r="K37" s="51"/>
      <c r="L37" s="55"/>
      <c r="M37" s="51"/>
      <c r="N37" s="55"/>
      <c r="O37" s="51"/>
      <c r="P37" s="55"/>
      <c r="Q37" s="8">
        <f t="shared" si="8"/>
        <v>0</v>
      </c>
    </row>
    <row r="38" spans="1:17" x14ac:dyDescent="0.35">
      <c r="A38" s="50"/>
      <c r="B38" s="51"/>
      <c r="C38" s="49"/>
      <c r="D38" s="49"/>
      <c r="E38" s="49"/>
      <c r="F38" s="14">
        <f t="shared" si="6"/>
        <v>0</v>
      </c>
      <c r="G38" s="94"/>
      <c r="H38" s="95"/>
      <c r="I38" s="49"/>
      <c r="J38" s="5">
        <f t="shared" si="7"/>
        <v>0</v>
      </c>
      <c r="K38" s="51"/>
      <c r="L38" s="55"/>
      <c r="M38" s="51"/>
      <c r="N38" s="55"/>
      <c r="O38" s="51"/>
      <c r="P38" s="55"/>
      <c r="Q38" s="8">
        <f t="shared" si="8"/>
        <v>0</v>
      </c>
    </row>
    <row r="39" spans="1:17" x14ac:dyDescent="0.35">
      <c r="A39" s="50"/>
      <c r="B39" s="51"/>
      <c r="C39" s="49"/>
      <c r="D39" s="49"/>
      <c r="E39" s="49"/>
      <c r="F39" s="14">
        <f t="shared" si="6"/>
        <v>0</v>
      </c>
      <c r="G39" s="94"/>
      <c r="H39" s="95"/>
      <c r="I39" s="49"/>
      <c r="J39" s="5">
        <f t="shared" si="7"/>
        <v>0</v>
      </c>
      <c r="K39" s="51"/>
      <c r="L39" s="55"/>
      <c r="M39" s="51"/>
      <c r="N39" s="55"/>
      <c r="O39" s="51"/>
      <c r="P39" s="55"/>
      <c r="Q39" s="8">
        <f t="shared" si="8"/>
        <v>0</v>
      </c>
    </row>
    <row r="40" spans="1:17" x14ac:dyDescent="0.35">
      <c r="A40" s="50"/>
      <c r="B40" s="51"/>
      <c r="C40" s="49"/>
      <c r="D40" s="49"/>
      <c r="E40" s="49"/>
      <c r="F40" s="14">
        <f t="shared" si="6"/>
        <v>0</v>
      </c>
      <c r="G40" s="94"/>
      <c r="H40" s="95"/>
      <c r="I40" s="49"/>
      <c r="J40" s="5">
        <f t="shared" si="7"/>
        <v>0</v>
      </c>
      <c r="K40" s="51"/>
      <c r="L40" s="55"/>
      <c r="M40" s="51"/>
      <c r="N40" s="55"/>
      <c r="O40" s="51"/>
      <c r="P40" s="55"/>
      <c r="Q40" s="8">
        <f t="shared" si="8"/>
        <v>0</v>
      </c>
    </row>
    <row r="41" spans="1:17" x14ac:dyDescent="0.35">
      <c r="A41" s="50"/>
      <c r="B41" s="51"/>
      <c r="C41" s="49"/>
      <c r="D41" s="49"/>
      <c r="E41" s="49"/>
      <c r="F41" s="14">
        <f t="shared" si="6"/>
        <v>0</v>
      </c>
      <c r="G41" s="94"/>
      <c r="H41" s="95"/>
      <c r="I41" s="49"/>
      <c r="J41" s="5">
        <f t="shared" si="7"/>
        <v>0</v>
      </c>
      <c r="K41" s="51"/>
      <c r="L41" s="55"/>
      <c r="M41" s="51"/>
      <c r="N41" s="55"/>
      <c r="O41" s="51"/>
      <c r="P41" s="55"/>
      <c r="Q41" s="8">
        <f t="shared" si="8"/>
        <v>0</v>
      </c>
    </row>
    <row r="42" spans="1:17" x14ac:dyDescent="0.35">
      <c r="A42" s="50"/>
      <c r="B42" s="51"/>
      <c r="C42" s="49"/>
      <c r="D42" s="49"/>
      <c r="E42" s="49"/>
      <c r="F42" s="14">
        <f t="shared" si="6"/>
        <v>0</v>
      </c>
      <c r="G42" s="94"/>
      <c r="H42" s="95"/>
      <c r="I42" s="49"/>
      <c r="J42" s="5">
        <f t="shared" si="7"/>
        <v>0</v>
      </c>
      <c r="K42" s="51"/>
      <c r="L42" s="55"/>
      <c r="M42" s="51"/>
      <c r="N42" s="55"/>
      <c r="O42" s="51"/>
      <c r="P42" s="55"/>
      <c r="Q42" s="8">
        <f t="shared" si="8"/>
        <v>0</v>
      </c>
    </row>
    <row r="43" spans="1:17" ht="16" thickBot="1" x14ac:dyDescent="0.4">
      <c r="A43" s="52"/>
      <c r="B43" s="53"/>
      <c r="C43" s="54"/>
      <c r="D43" s="54"/>
      <c r="E43" s="54"/>
      <c r="F43" s="24">
        <f>D43*E43</f>
        <v>0</v>
      </c>
      <c r="G43" s="99"/>
      <c r="H43" s="100"/>
      <c r="I43" s="54"/>
      <c r="J43" s="6">
        <f>F43*I43/2000</f>
        <v>0</v>
      </c>
      <c r="K43" s="53"/>
      <c r="L43" s="56"/>
      <c r="M43" s="53"/>
      <c r="N43" s="56"/>
      <c r="O43" s="53"/>
      <c r="P43" s="56"/>
      <c r="Q43" s="9">
        <f>J43+(K43*L43)+(M43*N43)+(O43*P43)</f>
        <v>0</v>
      </c>
    </row>
    <row r="44" spans="1:17" ht="16" thickBot="1" x14ac:dyDescent="0.4">
      <c r="B44" s="96" t="s">
        <v>31</v>
      </c>
      <c r="C44" s="96"/>
      <c r="D44" s="96"/>
      <c r="E44" s="96"/>
      <c r="F44" s="96"/>
      <c r="G44" s="96"/>
      <c r="H44" s="96"/>
      <c r="I44" s="96"/>
      <c r="P44" s="25" t="s">
        <v>30</v>
      </c>
      <c r="Q44" s="26">
        <f>SUM(Q13:Q43)</f>
        <v>21.729450000000003</v>
      </c>
    </row>
    <row r="45" spans="1:17" s="10" customFormat="1" ht="12.5" x14ac:dyDescent="0.25"/>
    <row r="46" spans="1:17" s="10" customFormat="1" ht="13" x14ac:dyDescent="0.3">
      <c r="C46" s="93" t="s">
        <v>47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</row>
  </sheetData>
  <sheetProtection password="CC6F" sheet="1" objects="1" scenarios="1"/>
  <mergeCells count="54">
    <mergeCell ref="G12:H12"/>
    <mergeCell ref="G13:H13"/>
    <mergeCell ref="G14:H14"/>
    <mergeCell ref="E11:F11"/>
    <mergeCell ref="B10:J10"/>
    <mergeCell ref="K10:L10"/>
    <mergeCell ref="M10:N10"/>
    <mergeCell ref="O10:P10"/>
    <mergeCell ref="G11:H11"/>
    <mergeCell ref="C3:F3"/>
    <mergeCell ref="C4:F4"/>
    <mergeCell ref="C5:F5"/>
    <mergeCell ref="C6:F6"/>
    <mergeCell ref="M4:P4"/>
    <mergeCell ref="M3:P3"/>
    <mergeCell ref="M5:P5"/>
    <mergeCell ref="M6:P6"/>
    <mergeCell ref="G25:H25"/>
    <mergeCell ref="G26:H26"/>
    <mergeCell ref="G15:H15"/>
    <mergeCell ref="G16:H16"/>
    <mergeCell ref="G17:H17"/>
    <mergeCell ref="G18:H18"/>
    <mergeCell ref="G19:H19"/>
    <mergeCell ref="G20:H20"/>
    <mergeCell ref="C1:P1"/>
    <mergeCell ref="C8:P8"/>
    <mergeCell ref="G27:H27"/>
    <mergeCell ref="G43:H43"/>
    <mergeCell ref="H3:K3"/>
    <mergeCell ref="H4:K4"/>
    <mergeCell ref="H5:K5"/>
    <mergeCell ref="H6:K6"/>
    <mergeCell ref="G32:H32"/>
    <mergeCell ref="G33:H33"/>
    <mergeCell ref="G34:H34"/>
    <mergeCell ref="G35:H35"/>
    <mergeCell ref="G21:H21"/>
    <mergeCell ref="G22:H22"/>
    <mergeCell ref="G23:H23"/>
    <mergeCell ref="G24:H24"/>
    <mergeCell ref="C46:O46"/>
    <mergeCell ref="G42:H42"/>
    <mergeCell ref="G28:H28"/>
    <mergeCell ref="G29:H29"/>
    <mergeCell ref="G30:H30"/>
    <mergeCell ref="G31:H31"/>
    <mergeCell ref="G36:H36"/>
    <mergeCell ref="G37:H37"/>
    <mergeCell ref="G38:H38"/>
    <mergeCell ref="G39:H39"/>
    <mergeCell ref="G40:H40"/>
    <mergeCell ref="G41:H41"/>
    <mergeCell ref="B44:I44"/>
  </mergeCells>
  <pageMargins left="0.7" right="0.7" top="0.75" bottom="0.75" header="0.3" footer="0.3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0"/>
  <sheetViews>
    <sheetView zoomScaleNormal="100" workbookViewId="0">
      <selection activeCell="E29" sqref="E29"/>
    </sheetView>
  </sheetViews>
  <sheetFormatPr defaultColWidth="9.23046875" defaultRowHeight="12.5" x14ac:dyDescent="0.25"/>
  <cols>
    <col min="1" max="1" width="2.61328125" style="46" customWidth="1"/>
    <col min="2" max="2" width="24.69140625" style="46" customWidth="1"/>
    <col min="3" max="3" width="24.61328125" style="46" customWidth="1"/>
    <col min="4" max="4" width="12.69140625" style="46" customWidth="1"/>
    <col min="5" max="5" width="17.23046875" style="46" customWidth="1"/>
    <col min="6" max="6" width="22" style="46" customWidth="1"/>
    <col min="7" max="7" width="20.4609375" style="46" customWidth="1"/>
    <col min="8" max="16384" width="9.23046875" style="46"/>
  </cols>
  <sheetData>
    <row r="1" spans="2:7" ht="13.75" thickBot="1" x14ac:dyDescent="0.3"/>
    <row r="2" spans="2:7" ht="13.75" thickTop="1" x14ac:dyDescent="0.25">
      <c r="B2" s="122" t="s">
        <v>86</v>
      </c>
      <c r="C2" s="123"/>
      <c r="D2" s="27"/>
      <c r="E2" s="121" t="s">
        <v>75</v>
      </c>
      <c r="F2" s="121"/>
      <c r="G2" s="121"/>
    </row>
    <row r="3" spans="2:7" ht="13.25" x14ac:dyDescent="0.25">
      <c r="B3" s="125" t="s">
        <v>85</v>
      </c>
      <c r="C3" s="126"/>
      <c r="D3" s="27"/>
    </row>
    <row r="4" spans="2:7" ht="13" x14ac:dyDescent="0.25">
      <c r="B4" s="127" t="s">
        <v>48</v>
      </c>
      <c r="C4" s="31" t="s">
        <v>87</v>
      </c>
      <c r="D4" s="27"/>
      <c r="E4" s="29" t="s">
        <v>104</v>
      </c>
    </row>
    <row r="5" spans="2:7" ht="13" thickBot="1" x14ac:dyDescent="0.3">
      <c r="B5" s="128"/>
      <c r="C5" s="32">
        <v>41275</v>
      </c>
      <c r="D5" s="47"/>
      <c r="E5" s="29" t="s">
        <v>105</v>
      </c>
    </row>
    <row r="6" spans="2:7" ht="13.75" thickTop="1" x14ac:dyDescent="0.25">
      <c r="B6" s="33" t="s">
        <v>49</v>
      </c>
      <c r="C6" s="34"/>
      <c r="D6" s="47"/>
    </row>
    <row r="7" spans="2:7" ht="13" x14ac:dyDescent="0.25">
      <c r="B7" s="124" t="s">
        <v>50</v>
      </c>
      <c r="C7" s="31" t="s">
        <v>51</v>
      </c>
      <c r="D7" s="27"/>
      <c r="E7" s="29" t="s">
        <v>106</v>
      </c>
    </row>
    <row r="8" spans="2:7" ht="13" x14ac:dyDescent="0.25">
      <c r="B8" s="124"/>
      <c r="C8" s="35" t="s">
        <v>52</v>
      </c>
      <c r="D8" s="27"/>
      <c r="E8" s="29" t="s">
        <v>107</v>
      </c>
    </row>
    <row r="9" spans="2:7" ht="13.25" x14ac:dyDescent="0.25">
      <c r="B9" s="36" t="s">
        <v>53</v>
      </c>
      <c r="C9" s="37">
        <v>0.17</v>
      </c>
      <c r="D9" s="47"/>
      <c r="E9" s="46" t="s">
        <v>108</v>
      </c>
    </row>
    <row r="10" spans="2:7" ht="13" x14ac:dyDescent="0.25">
      <c r="B10" s="124" t="s">
        <v>54</v>
      </c>
      <c r="C10" s="31" t="s">
        <v>55</v>
      </c>
      <c r="D10" s="27"/>
    </row>
    <row r="11" spans="2:7" ht="13" x14ac:dyDescent="0.25">
      <c r="B11" s="124"/>
      <c r="C11" s="35" t="s">
        <v>56</v>
      </c>
      <c r="D11" s="27"/>
      <c r="E11" s="29" t="s">
        <v>106</v>
      </c>
    </row>
    <row r="12" spans="2:7" ht="13" x14ac:dyDescent="0.25">
      <c r="B12" s="124" t="s">
        <v>57</v>
      </c>
      <c r="C12" s="31" t="s">
        <v>58</v>
      </c>
      <c r="D12" s="27"/>
      <c r="E12" s="46" t="s">
        <v>109</v>
      </c>
    </row>
    <row r="13" spans="2:7" ht="13" x14ac:dyDescent="0.25">
      <c r="B13" s="124"/>
      <c r="C13" s="35" t="s">
        <v>56</v>
      </c>
      <c r="D13" s="27"/>
      <c r="E13" s="46" t="s">
        <v>110</v>
      </c>
    </row>
    <row r="14" spans="2:7" ht="13.75" thickBot="1" x14ac:dyDescent="0.3">
      <c r="B14" s="38" t="s">
        <v>59</v>
      </c>
      <c r="C14" s="39"/>
      <c r="D14" s="47"/>
    </row>
    <row r="15" spans="2:7" ht="13.75" thickTop="1" x14ac:dyDescent="0.25">
      <c r="B15" s="36" t="s">
        <v>60</v>
      </c>
      <c r="C15" s="37">
        <v>0.3</v>
      </c>
      <c r="D15" s="47"/>
      <c r="E15" s="118" t="s">
        <v>91</v>
      </c>
      <c r="F15" s="119"/>
      <c r="G15" s="120"/>
    </row>
    <row r="16" spans="2:7" ht="13.75" thickBot="1" x14ac:dyDescent="0.3">
      <c r="B16" s="36" t="s">
        <v>61</v>
      </c>
      <c r="C16" s="37">
        <v>0.39</v>
      </c>
      <c r="D16" s="47"/>
      <c r="E16" s="112" t="s">
        <v>92</v>
      </c>
      <c r="F16" s="113"/>
      <c r="G16" s="114"/>
    </row>
    <row r="17" spans="2:7" ht="13" thickTop="1" x14ac:dyDescent="0.25">
      <c r="B17" s="38" t="s">
        <v>62</v>
      </c>
      <c r="C17" s="39"/>
      <c r="D17" s="47"/>
      <c r="E17" s="117" t="s">
        <v>48</v>
      </c>
      <c r="F17" s="115" t="s">
        <v>11</v>
      </c>
      <c r="G17" s="48" t="s">
        <v>89</v>
      </c>
    </row>
    <row r="18" spans="2:7" x14ac:dyDescent="0.25">
      <c r="B18" s="36" t="s">
        <v>63</v>
      </c>
      <c r="C18" s="37">
        <v>0.38</v>
      </c>
      <c r="D18" s="47"/>
      <c r="E18" s="112"/>
      <c r="F18" s="116"/>
      <c r="G18" s="28" t="s">
        <v>88</v>
      </c>
    </row>
    <row r="19" spans="2:7" x14ac:dyDescent="0.25">
      <c r="B19" s="36" t="s">
        <v>64</v>
      </c>
      <c r="C19" s="37">
        <v>0.4</v>
      </c>
      <c r="D19" s="47"/>
      <c r="E19" s="112"/>
      <c r="F19" s="116"/>
      <c r="G19" s="28" t="s">
        <v>90</v>
      </c>
    </row>
    <row r="20" spans="2:7" ht="13.25" x14ac:dyDescent="0.25">
      <c r="B20" s="36" t="s">
        <v>65</v>
      </c>
      <c r="C20" s="37">
        <v>0.48</v>
      </c>
      <c r="D20" s="47"/>
      <c r="E20" s="38" t="s">
        <v>76</v>
      </c>
      <c r="F20" s="30" t="s">
        <v>77</v>
      </c>
      <c r="G20" s="37">
        <v>0.28000000000000003</v>
      </c>
    </row>
    <row r="21" spans="2:7" ht="13.25" x14ac:dyDescent="0.25">
      <c r="B21" s="38" t="s">
        <v>66</v>
      </c>
      <c r="C21" s="37">
        <v>0.35</v>
      </c>
      <c r="D21" s="47"/>
      <c r="E21" s="38" t="s">
        <v>76</v>
      </c>
      <c r="F21" s="30" t="s">
        <v>78</v>
      </c>
      <c r="G21" s="37">
        <v>0.35</v>
      </c>
    </row>
    <row r="22" spans="2:7" ht="13.25" x14ac:dyDescent="0.25">
      <c r="B22" s="38" t="s">
        <v>67</v>
      </c>
      <c r="C22" s="37">
        <v>0.4</v>
      </c>
      <c r="D22" s="47"/>
      <c r="E22" s="38" t="s">
        <v>79</v>
      </c>
      <c r="F22" s="30" t="s">
        <v>80</v>
      </c>
      <c r="G22" s="37">
        <v>0.33</v>
      </c>
    </row>
    <row r="23" spans="2:7" ht="13.25" x14ac:dyDescent="0.25">
      <c r="B23" s="38" t="s">
        <v>68</v>
      </c>
      <c r="C23" s="39"/>
      <c r="D23" s="47"/>
      <c r="E23" s="38" t="s">
        <v>81</v>
      </c>
      <c r="F23" s="30" t="s">
        <v>80</v>
      </c>
      <c r="G23" s="37">
        <v>0.48</v>
      </c>
    </row>
    <row r="24" spans="2:7" ht="13.25" x14ac:dyDescent="0.25">
      <c r="B24" s="36" t="s">
        <v>69</v>
      </c>
      <c r="C24" s="37">
        <v>0.3</v>
      </c>
      <c r="D24" s="47"/>
      <c r="E24" s="38" t="s">
        <v>82</v>
      </c>
      <c r="F24" s="30" t="s">
        <v>83</v>
      </c>
      <c r="G24" s="37">
        <v>0.3</v>
      </c>
    </row>
    <row r="25" spans="2:7" ht="13.25" x14ac:dyDescent="0.25">
      <c r="B25" s="36" t="s">
        <v>70</v>
      </c>
      <c r="C25" s="37">
        <v>0.37</v>
      </c>
      <c r="D25" s="47"/>
      <c r="E25" s="38" t="s">
        <v>82</v>
      </c>
      <c r="F25" s="30" t="s">
        <v>78</v>
      </c>
      <c r="G25" s="37">
        <v>0.39</v>
      </c>
    </row>
    <row r="26" spans="2:7" ht="13.75" thickBot="1" x14ac:dyDescent="0.3">
      <c r="B26" s="36" t="s">
        <v>71</v>
      </c>
      <c r="C26" s="37">
        <v>0.28000000000000003</v>
      </c>
      <c r="D26" s="47"/>
      <c r="E26" s="40" t="s">
        <v>84</v>
      </c>
      <c r="F26" s="45" t="s">
        <v>80</v>
      </c>
      <c r="G26" s="41">
        <v>0.4</v>
      </c>
    </row>
    <row r="27" spans="2:7" ht="13.75" thickTop="1" x14ac:dyDescent="0.25">
      <c r="B27" s="38" t="s">
        <v>72</v>
      </c>
      <c r="C27" s="39"/>
      <c r="D27" s="47"/>
    </row>
    <row r="28" spans="2:7" ht="13.25" x14ac:dyDescent="0.25">
      <c r="B28" s="36" t="s">
        <v>50</v>
      </c>
      <c r="C28" s="37">
        <v>0.4</v>
      </c>
      <c r="D28" s="47"/>
      <c r="E28" s="29" t="s">
        <v>93</v>
      </c>
    </row>
    <row r="29" spans="2:7" ht="13.25" x14ac:dyDescent="0.25">
      <c r="B29" s="36" t="s">
        <v>73</v>
      </c>
      <c r="C29" s="37">
        <v>0.44</v>
      </c>
      <c r="D29" s="47"/>
      <c r="E29" s="29" t="s">
        <v>94</v>
      </c>
    </row>
    <row r="30" spans="2:7" ht="13.75" thickBot="1" x14ac:dyDescent="0.3">
      <c r="B30" s="40" t="s">
        <v>74</v>
      </c>
      <c r="C30" s="41">
        <v>0.48</v>
      </c>
      <c r="D30" s="47"/>
    </row>
    <row r="31" spans="2:7" ht="13.75" thickTop="1" x14ac:dyDescent="0.25">
      <c r="B31" s="29"/>
      <c r="E31" s="29" t="s">
        <v>111</v>
      </c>
    </row>
    <row r="32" spans="2:7" ht="13.25" x14ac:dyDescent="0.25">
      <c r="B32" s="29" t="s">
        <v>93</v>
      </c>
      <c r="E32" s="46" t="s">
        <v>112</v>
      </c>
    </row>
    <row r="33" spans="2:5" ht="13.25" x14ac:dyDescent="0.25">
      <c r="B33" s="29" t="s">
        <v>94</v>
      </c>
      <c r="E33" s="46" t="s">
        <v>113</v>
      </c>
    </row>
    <row r="35" spans="2:5" ht="13.25" x14ac:dyDescent="0.25">
      <c r="B35" s="29" t="s">
        <v>95</v>
      </c>
    </row>
    <row r="36" spans="2:5" x14ac:dyDescent="0.25">
      <c r="B36" s="46" t="s">
        <v>96</v>
      </c>
    </row>
    <row r="37" spans="2:5" x14ac:dyDescent="0.25">
      <c r="B37" s="29"/>
    </row>
    <row r="38" spans="2:5" x14ac:dyDescent="0.25">
      <c r="B38" s="29" t="s">
        <v>97</v>
      </c>
    </row>
    <row r="39" spans="2:5" x14ac:dyDescent="0.25">
      <c r="B39" s="29" t="s">
        <v>98</v>
      </c>
    </row>
    <row r="40" spans="2:5" x14ac:dyDescent="0.25">
      <c r="B40" s="46" t="s">
        <v>99</v>
      </c>
    </row>
    <row r="42" spans="2:5" x14ac:dyDescent="0.25">
      <c r="B42" s="29" t="s">
        <v>100</v>
      </c>
    </row>
    <row r="43" spans="2:5" x14ac:dyDescent="0.25">
      <c r="B43" s="29" t="s">
        <v>101</v>
      </c>
    </row>
    <row r="44" spans="2:5" x14ac:dyDescent="0.25">
      <c r="B44" s="46" t="s">
        <v>102</v>
      </c>
    </row>
    <row r="45" spans="2:5" x14ac:dyDescent="0.25">
      <c r="B45" s="46" t="s">
        <v>103</v>
      </c>
    </row>
    <row r="49" spans="2:4" x14ac:dyDescent="0.25">
      <c r="B49" s="43"/>
      <c r="C49" s="43"/>
      <c r="D49" s="43"/>
    </row>
    <row r="50" spans="2:4" x14ac:dyDescent="0.25">
      <c r="B50" s="42"/>
      <c r="C50" s="42"/>
      <c r="D50" s="42"/>
    </row>
    <row r="51" spans="2:4" x14ac:dyDescent="0.25">
      <c r="B51" s="42"/>
      <c r="C51" s="42"/>
      <c r="D51" s="42"/>
    </row>
    <row r="52" spans="2:4" x14ac:dyDescent="0.25">
      <c r="B52" s="42"/>
      <c r="C52" s="42"/>
      <c r="D52" s="42"/>
    </row>
    <row r="53" spans="2:4" x14ac:dyDescent="0.25">
      <c r="B53" s="43"/>
      <c r="C53" s="43"/>
      <c r="D53" s="44"/>
    </row>
    <row r="54" spans="2:4" x14ac:dyDescent="0.25">
      <c r="B54" s="43"/>
      <c r="C54" s="43"/>
      <c r="D54" s="44"/>
    </row>
    <row r="55" spans="2:4" x14ac:dyDescent="0.25">
      <c r="B55" s="43"/>
      <c r="C55" s="43"/>
      <c r="D55" s="44"/>
    </row>
    <row r="56" spans="2:4" x14ac:dyDescent="0.25">
      <c r="B56" s="43"/>
      <c r="C56" s="43"/>
      <c r="D56" s="44"/>
    </row>
    <row r="57" spans="2:4" x14ac:dyDescent="0.25">
      <c r="B57" s="43"/>
      <c r="C57" s="43"/>
      <c r="D57" s="44"/>
    </row>
    <row r="58" spans="2:4" x14ac:dyDescent="0.25">
      <c r="B58" s="43"/>
      <c r="C58" s="43"/>
      <c r="D58" s="44"/>
    </row>
    <row r="59" spans="2:4" x14ac:dyDescent="0.25">
      <c r="B59" s="43"/>
      <c r="C59" s="43"/>
      <c r="D59" s="44"/>
    </row>
    <row r="60" spans="2:4" x14ac:dyDescent="0.25">
      <c r="B60" s="29"/>
    </row>
  </sheetData>
  <sheetProtection password="CC6F" sheet="1" objects="1" scenarios="1"/>
  <mergeCells count="11">
    <mergeCell ref="B2:C2"/>
    <mergeCell ref="B7:B8"/>
    <mergeCell ref="B10:B11"/>
    <mergeCell ref="B12:B13"/>
    <mergeCell ref="B3:C3"/>
    <mergeCell ref="B4:B5"/>
    <mergeCell ref="E16:G16"/>
    <mergeCell ref="F17:F19"/>
    <mergeCell ref="E17:E19"/>
    <mergeCell ref="E15:G15"/>
    <mergeCell ref="E2:G2"/>
  </mergeCell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zoomScaleNormal="100" workbookViewId="0"/>
  </sheetViews>
  <sheetFormatPr defaultRowHeight="15.5" x14ac:dyDescent="0.35"/>
  <cols>
    <col min="1" max="1" width="3.53515625" customWidth="1"/>
    <col min="2" max="2" width="36.23046875" style="87" customWidth="1"/>
    <col min="3" max="3" width="17.921875" customWidth="1"/>
    <col min="4" max="4" width="4.61328125" customWidth="1"/>
    <col min="5" max="6" width="4.15234375" customWidth="1"/>
    <col min="7" max="21" width="4" customWidth="1"/>
    <col min="22" max="22" width="29.15234375" customWidth="1"/>
    <col min="257" max="257" width="3.53515625" customWidth="1"/>
    <col min="258" max="258" width="33.84375" customWidth="1"/>
    <col min="259" max="259" width="17.921875" customWidth="1"/>
    <col min="260" max="260" width="4.61328125" customWidth="1"/>
    <col min="261" max="262" width="4.15234375" customWidth="1"/>
    <col min="263" max="277" width="4" customWidth="1"/>
    <col min="278" max="278" width="29.15234375" customWidth="1"/>
    <col min="513" max="513" width="3.53515625" customWidth="1"/>
    <col min="514" max="514" width="33.84375" customWidth="1"/>
    <col min="515" max="515" width="17.921875" customWidth="1"/>
    <col min="516" max="516" width="4.61328125" customWidth="1"/>
    <col min="517" max="518" width="4.15234375" customWidth="1"/>
    <col min="519" max="533" width="4" customWidth="1"/>
    <col min="534" max="534" width="29.15234375" customWidth="1"/>
    <col min="769" max="769" width="3.53515625" customWidth="1"/>
    <col min="770" max="770" width="33.84375" customWidth="1"/>
    <col min="771" max="771" width="17.921875" customWidth="1"/>
    <col min="772" max="772" width="4.61328125" customWidth="1"/>
    <col min="773" max="774" width="4.15234375" customWidth="1"/>
    <col min="775" max="789" width="4" customWidth="1"/>
    <col min="790" max="790" width="29.15234375" customWidth="1"/>
    <col min="1025" max="1025" width="3.53515625" customWidth="1"/>
    <col min="1026" max="1026" width="33.84375" customWidth="1"/>
    <col min="1027" max="1027" width="17.921875" customWidth="1"/>
    <col min="1028" max="1028" width="4.61328125" customWidth="1"/>
    <col min="1029" max="1030" width="4.15234375" customWidth="1"/>
    <col min="1031" max="1045" width="4" customWidth="1"/>
    <col min="1046" max="1046" width="29.15234375" customWidth="1"/>
    <col min="1281" max="1281" width="3.53515625" customWidth="1"/>
    <col min="1282" max="1282" width="33.84375" customWidth="1"/>
    <col min="1283" max="1283" width="17.921875" customWidth="1"/>
    <col min="1284" max="1284" width="4.61328125" customWidth="1"/>
    <col min="1285" max="1286" width="4.15234375" customWidth="1"/>
    <col min="1287" max="1301" width="4" customWidth="1"/>
    <col min="1302" max="1302" width="29.15234375" customWidth="1"/>
    <col min="1537" max="1537" width="3.53515625" customWidth="1"/>
    <col min="1538" max="1538" width="33.84375" customWidth="1"/>
    <col min="1539" max="1539" width="17.921875" customWidth="1"/>
    <col min="1540" max="1540" width="4.61328125" customWidth="1"/>
    <col min="1541" max="1542" width="4.15234375" customWidth="1"/>
    <col min="1543" max="1557" width="4" customWidth="1"/>
    <col min="1558" max="1558" width="29.15234375" customWidth="1"/>
    <col min="1793" max="1793" width="3.53515625" customWidth="1"/>
    <col min="1794" max="1794" width="33.84375" customWidth="1"/>
    <col min="1795" max="1795" width="17.921875" customWidth="1"/>
    <col min="1796" max="1796" width="4.61328125" customWidth="1"/>
    <col min="1797" max="1798" width="4.15234375" customWidth="1"/>
    <col min="1799" max="1813" width="4" customWidth="1"/>
    <col min="1814" max="1814" width="29.15234375" customWidth="1"/>
    <col min="2049" max="2049" width="3.53515625" customWidth="1"/>
    <col min="2050" max="2050" width="33.84375" customWidth="1"/>
    <col min="2051" max="2051" width="17.921875" customWidth="1"/>
    <col min="2052" max="2052" width="4.61328125" customWidth="1"/>
    <col min="2053" max="2054" width="4.15234375" customWidth="1"/>
    <col min="2055" max="2069" width="4" customWidth="1"/>
    <col min="2070" max="2070" width="29.15234375" customWidth="1"/>
    <col min="2305" max="2305" width="3.53515625" customWidth="1"/>
    <col min="2306" max="2306" width="33.84375" customWidth="1"/>
    <col min="2307" max="2307" width="17.921875" customWidth="1"/>
    <col min="2308" max="2308" width="4.61328125" customWidth="1"/>
    <col min="2309" max="2310" width="4.15234375" customWidth="1"/>
    <col min="2311" max="2325" width="4" customWidth="1"/>
    <col min="2326" max="2326" width="29.15234375" customWidth="1"/>
    <col min="2561" max="2561" width="3.53515625" customWidth="1"/>
    <col min="2562" max="2562" width="33.84375" customWidth="1"/>
    <col min="2563" max="2563" width="17.921875" customWidth="1"/>
    <col min="2564" max="2564" width="4.61328125" customWidth="1"/>
    <col min="2565" max="2566" width="4.15234375" customWidth="1"/>
    <col min="2567" max="2581" width="4" customWidth="1"/>
    <col min="2582" max="2582" width="29.15234375" customWidth="1"/>
    <col min="2817" max="2817" width="3.53515625" customWidth="1"/>
    <col min="2818" max="2818" width="33.84375" customWidth="1"/>
    <col min="2819" max="2819" width="17.921875" customWidth="1"/>
    <col min="2820" max="2820" width="4.61328125" customWidth="1"/>
    <col min="2821" max="2822" width="4.15234375" customWidth="1"/>
    <col min="2823" max="2837" width="4" customWidth="1"/>
    <col min="2838" max="2838" width="29.15234375" customWidth="1"/>
    <col min="3073" max="3073" width="3.53515625" customWidth="1"/>
    <col min="3074" max="3074" width="33.84375" customWidth="1"/>
    <col min="3075" max="3075" width="17.921875" customWidth="1"/>
    <col min="3076" max="3076" width="4.61328125" customWidth="1"/>
    <col min="3077" max="3078" width="4.15234375" customWidth="1"/>
    <col min="3079" max="3093" width="4" customWidth="1"/>
    <col min="3094" max="3094" width="29.15234375" customWidth="1"/>
    <col min="3329" max="3329" width="3.53515625" customWidth="1"/>
    <col min="3330" max="3330" width="33.84375" customWidth="1"/>
    <col min="3331" max="3331" width="17.921875" customWidth="1"/>
    <col min="3332" max="3332" width="4.61328125" customWidth="1"/>
    <col min="3333" max="3334" width="4.15234375" customWidth="1"/>
    <col min="3335" max="3349" width="4" customWidth="1"/>
    <col min="3350" max="3350" width="29.15234375" customWidth="1"/>
    <col min="3585" max="3585" width="3.53515625" customWidth="1"/>
    <col min="3586" max="3586" width="33.84375" customWidth="1"/>
    <col min="3587" max="3587" width="17.921875" customWidth="1"/>
    <col min="3588" max="3588" width="4.61328125" customWidth="1"/>
    <col min="3589" max="3590" width="4.15234375" customWidth="1"/>
    <col min="3591" max="3605" width="4" customWidth="1"/>
    <col min="3606" max="3606" width="29.15234375" customWidth="1"/>
    <col min="3841" max="3841" width="3.53515625" customWidth="1"/>
    <col min="3842" max="3842" width="33.84375" customWidth="1"/>
    <col min="3843" max="3843" width="17.921875" customWidth="1"/>
    <col min="3844" max="3844" width="4.61328125" customWidth="1"/>
    <col min="3845" max="3846" width="4.15234375" customWidth="1"/>
    <col min="3847" max="3861" width="4" customWidth="1"/>
    <col min="3862" max="3862" width="29.15234375" customWidth="1"/>
    <col min="4097" max="4097" width="3.53515625" customWidth="1"/>
    <col min="4098" max="4098" width="33.84375" customWidth="1"/>
    <col min="4099" max="4099" width="17.921875" customWidth="1"/>
    <col min="4100" max="4100" width="4.61328125" customWidth="1"/>
    <col min="4101" max="4102" width="4.15234375" customWidth="1"/>
    <col min="4103" max="4117" width="4" customWidth="1"/>
    <col min="4118" max="4118" width="29.15234375" customWidth="1"/>
    <col min="4353" max="4353" width="3.53515625" customWidth="1"/>
    <col min="4354" max="4354" width="33.84375" customWidth="1"/>
    <col min="4355" max="4355" width="17.921875" customWidth="1"/>
    <col min="4356" max="4356" width="4.61328125" customWidth="1"/>
    <col min="4357" max="4358" width="4.15234375" customWidth="1"/>
    <col min="4359" max="4373" width="4" customWidth="1"/>
    <col min="4374" max="4374" width="29.15234375" customWidth="1"/>
    <col min="4609" max="4609" width="3.53515625" customWidth="1"/>
    <col min="4610" max="4610" width="33.84375" customWidth="1"/>
    <col min="4611" max="4611" width="17.921875" customWidth="1"/>
    <col min="4612" max="4612" width="4.61328125" customWidth="1"/>
    <col min="4613" max="4614" width="4.15234375" customWidth="1"/>
    <col min="4615" max="4629" width="4" customWidth="1"/>
    <col min="4630" max="4630" width="29.15234375" customWidth="1"/>
    <col min="4865" max="4865" width="3.53515625" customWidth="1"/>
    <col min="4866" max="4866" width="33.84375" customWidth="1"/>
    <col min="4867" max="4867" width="17.921875" customWidth="1"/>
    <col min="4868" max="4868" width="4.61328125" customWidth="1"/>
    <col min="4869" max="4870" width="4.15234375" customWidth="1"/>
    <col min="4871" max="4885" width="4" customWidth="1"/>
    <col min="4886" max="4886" width="29.15234375" customWidth="1"/>
    <col min="5121" max="5121" width="3.53515625" customWidth="1"/>
    <col min="5122" max="5122" width="33.84375" customWidth="1"/>
    <col min="5123" max="5123" width="17.921875" customWidth="1"/>
    <col min="5124" max="5124" width="4.61328125" customWidth="1"/>
    <col min="5125" max="5126" width="4.15234375" customWidth="1"/>
    <col min="5127" max="5141" width="4" customWidth="1"/>
    <col min="5142" max="5142" width="29.15234375" customWidth="1"/>
    <col min="5377" max="5377" width="3.53515625" customWidth="1"/>
    <col min="5378" max="5378" width="33.84375" customWidth="1"/>
    <col min="5379" max="5379" width="17.921875" customWidth="1"/>
    <col min="5380" max="5380" width="4.61328125" customWidth="1"/>
    <col min="5381" max="5382" width="4.15234375" customWidth="1"/>
    <col min="5383" max="5397" width="4" customWidth="1"/>
    <col min="5398" max="5398" width="29.15234375" customWidth="1"/>
    <col min="5633" max="5633" width="3.53515625" customWidth="1"/>
    <col min="5634" max="5634" width="33.84375" customWidth="1"/>
    <col min="5635" max="5635" width="17.921875" customWidth="1"/>
    <col min="5636" max="5636" width="4.61328125" customWidth="1"/>
    <col min="5637" max="5638" width="4.15234375" customWidth="1"/>
    <col min="5639" max="5653" width="4" customWidth="1"/>
    <col min="5654" max="5654" width="29.15234375" customWidth="1"/>
    <col min="5889" max="5889" width="3.53515625" customWidth="1"/>
    <col min="5890" max="5890" width="33.84375" customWidth="1"/>
    <col min="5891" max="5891" width="17.921875" customWidth="1"/>
    <col min="5892" max="5892" width="4.61328125" customWidth="1"/>
    <col min="5893" max="5894" width="4.15234375" customWidth="1"/>
    <col min="5895" max="5909" width="4" customWidth="1"/>
    <col min="5910" max="5910" width="29.15234375" customWidth="1"/>
    <col min="6145" max="6145" width="3.53515625" customWidth="1"/>
    <col min="6146" max="6146" width="33.84375" customWidth="1"/>
    <col min="6147" max="6147" width="17.921875" customWidth="1"/>
    <col min="6148" max="6148" width="4.61328125" customWidth="1"/>
    <col min="6149" max="6150" width="4.15234375" customWidth="1"/>
    <col min="6151" max="6165" width="4" customWidth="1"/>
    <col min="6166" max="6166" width="29.15234375" customWidth="1"/>
    <col min="6401" max="6401" width="3.53515625" customWidth="1"/>
    <col min="6402" max="6402" width="33.84375" customWidth="1"/>
    <col min="6403" max="6403" width="17.921875" customWidth="1"/>
    <col min="6404" max="6404" width="4.61328125" customWidth="1"/>
    <col min="6405" max="6406" width="4.15234375" customWidth="1"/>
    <col min="6407" max="6421" width="4" customWidth="1"/>
    <col min="6422" max="6422" width="29.15234375" customWidth="1"/>
    <col min="6657" max="6657" width="3.53515625" customWidth="1"/>
    <col min="6658" max="6658" width="33.84375" customWidth="1"/>
    <col min="6659" max="6659" width="17.921875" customWidth="1"/>
    <col min="6660" max="6660" width="4.61328125" customWidth="1"/>
    <col min="6661" max="6662" width="4.15234375" customWidth="1"/>
    <col min="6663" max="6677" width="4" customWidth="1"/>
    <col min="6678" max="6678" width="29.15234375" customWidth="1"/>
    <col min="6913" max="6913" width="3.53515625" customWidth="1"/>
    <col min="6914" max="6914" width="33.84375" customWidth="1"/>
    <col min="6915" max="6915" width="17.921875" customWidth="1"/>
    <col min="6916" max="6916" width="4.61328125" customWidth="1"/>
    <col min="6917" max="6918" width="4.15234375" customWidth="1"/>
    <col min="6919" max="6933" width="4" customWidth="1"/>
    <col min="6934" max="6934" width="29.15234375" customWidth="1"/>
    <col min="7169" max="7169" width="3.53515625" customWidth="1"/>
    <col min="7170" max="7170" width="33.84375" customWidth="1"/>
    <col min="7171" max="7171" width="17.921875" customWidth="1"/>
    <col min="7172" max="7172" width="4.61328125" customWidth="1"/>
    <col min="7173" max="7174" width="4.15234375" customWidth="1"/>
    <col min="7175" max="7189" width="4" customWidth="1"/>
    <col min="7190" max="7190" width="29.15234375" customWidth="1"/>
    <col min="7425" max="7425" width="3.53515625" customWidth="1"/>
    <col min="7426" max="7426" width="33.84375" customWidth="1"/>
    <col min="7427" max="7427" width="17.921875" customWidth="1"/>
    <col min="7428" max="7428" width="4.61328125" customWidth="1"/>
    <col min="7429" max="7430" width="4.15234375" customWidth="1"/>
    <col min="7431" max="7445" width="4" customWidth="1"/>
    <col min="7446" max="7446" width="29.15234375" customWidth="1"/>
    <col min="7681" max="7681" width="3.53515625" customWidth="1"/>
    <col min="7682" max="7682" width="33.84375" customWidth="1"/>
    <col min="7683" max="7683" width="17.921875" customWidth="1"/>
    <col min="7684" max="7684" width="4.61328125" customWidth="1"/>
    <col min="7685" max="7686" width="4.15234375" customWidth="1"/>
    <col min="7687" max="7701" width="4" customWidth="1"/>
    <col min="7702" max="7702" width="29.15234375" customWidth="1"/>
    <col min="7937" max="7937" width="3.53515625" customWidth="1"/>
    <col min="7938" max="7938" width="33.84375" customWidth="1"/>
    <col min="7939" max="7939" width="17.921875" customWidth="1"/>
    <col min="7940" max="7940" width="4.61328125" customWidth="1"/>
    <col min="7941" max="7942" width="4.15234375" customWidth="1"/>
    <col min="7943" max="7957" width="4" customWidth="1"/>
    <col min="7958" max="7958" width="29.15234375" customWidth="1"/>
    <col min="8193" max="8193" width="3.53515625" customWidth="1"/>
    <col min="8194" max="8194" width="33.84375" customWidth="1"/>
    <col min="8195" max="8195" width="17.921875" customWidth="1"/>
    <col min="8196" max="8196" width="4.61328125" customWidth="1"/>
    <col min="8197" max="8198" width="4.15234375" customWidth="1"/>
    <col min="8199" max="8213" width="4" customWidth="1"/>
    <col min="8214" max="8214" width="29.15234375" customWidth="1"/>
    <col min="8449" max="8449" width="3.53515625" customWidth="1"/>
    <col min="8450" max="8450" width="33.84375" customWidth="1"/>
    <col min="8451" max="8451" width="17.921875" customWidth="1"/>
    <col min="8452" max="8452" width="4.61328125" customWidth="1"/>
    <col min="8453" max="8454" width="4.15234375" customWidth="1"/>
    <col min="8455" max="8469" width="4" customWidth="1"/>
    <col min="8470" max="8470" width="29.15234375" customWidth="1"/>
    <col min="8705" max="8705" width="3.53515625" customWidth="1"/>
    <col min="8706" max="8706" width="33.84375" customWidth="1"/>
    <col min="8707" max="8707" width="17.921875" customWidth="1"/>
    <col min="8708" max="8708" width="4.61328125" customWidth="1"/>
    <col min="8709" max="8710" width="4.15234375" customWidth="1"/>
    <col min="8711" max="8725" width="4" customWidth="1"/>
    <col min="8726" max="8726" width="29.15234375" customWidth="1"/>
    <col min="8961" max="8961" width="3.53515625" customWidth="1"/>
    <col min="8962" max="8962" width="33.84375" customWidth="1"/>
    <col min="8963" max="8963" width="17.921875" customWidth="1"/>
    <col min="8964" max="8964" width="4.61328125" customWidth="1"/>
    <col min="8965" max="8966" width="4.15234375" customWidth="1"/>
    <col min="8967" max="8981" width="4" customWidth="1"/>
    <col min="8982" max="8982" width="29.15234375" customWidth="1"/>
    <col min="9217" max="9217" width="3.53515625" customWidth="1"/>
    <col min="9218" max="9218" width="33.84375" customWidth="1"/>
    <col min="9219" max="9219" width="17.921875" customWidth="1"/>
    <col min="9220" max="9220" width="4.61328125" customWidth="1"/>
    <col min="9221" max="9222" width="4.15234375" customWidth="1"/>
    <col min="9223" max="9237" width="4" customWidth="1"/>
    <col min="9238" max="9238" width="29.15234375" customWidth="1"/>
    <col min="9473" max="9473" width="3.53515625" customWidth="1"/>
    <col min="9474" max="9474" width="33.84375" customWidth="1"/>
    <col min="9475" max="9475" width="17.921875" customWidth="1"/>
    <col min="9476" max="9476" width="4.61328125" customWidth="1"/>
    <col min="9477" max="9478" width="4.15234375" customWidth="1"/>
    <col min="9479" max="9493" width="4" customWidth="1"/>
    <col min="9494" max="9494" width="29.15234375" customWidth="1"/>
    <col min="9729" max="9729" width="3.53515625" customWidth="1"/>
    <col min="9730" max="9730" width="33.84375" customWidth="1"/>
    <col min="9731" max="9731" width="17.921875" customWidth="1"/>
    <col min="9732" max="9732" width="4.61328125" customWidth="1"/>
    <col min="9733" max="9734" width="4.15234375" customWidth="1"/>
    <col min="9735" max="9749" width="4" customWidth="1"/>
    <col min="9750" max="9750" width="29.15234375" customWidth="1"/>
    <col min="9985" max="9985" width="3.53515625" customWidth="1"/>
    <col min="9986" max="9986" width="33.84375" customWidth="1"/>
    <col min="9987" max="9987" width="17.921875" customWidth="1"/>
    <col min="9988" max="9988" width="4.61328125" customWidth="1"/>
    <col min="9989" max="9990" width="4.15234375" customWidth="1"/>
    <col min="9991" max="10005" width="4" customWidth="1"/>
    <col min="10006" max="10006" width="29.15234375" customWidth="1"/>
    <col min="10241" max="10241" width="3.53515625" customWidth="1"/>
    <col min="10242" max="10242" width="33.84375" customWidth="1"/>
    <col min="10243" max="10243" width="17.921875" customWidth="1"/>
    <col min="10244" max="10244" width="4.61328125" customWidth="1"/>
    <col min="10245" max="10246" width="4.15234375" customWidth="1"/>
    <col min="10247" max="10261" width="4" customWidth="1"/>
    <col min="10262" max="10262" width="29.15234375" customWidth="1"/>
    <col min="10497" max="10497" width="3.53515625" customWidth="1"/>
    <col min="10498" max="10498" width="33.84375" customWidth="1"/>
    <col min="10499" max="10499" width="17.921875" customWidth="1"/>
    <col min="10500" max="10500" width="4.61328125" customWidth="1"/>
    <col min="10501" max="10502" width="4.15234375" customWidth="1"/>
    <col min="10503" max="10517" width="4" customWidth="1"/>
    <col min="10518" max="10518" width="29.15234375" customWidth="1"/>
    <col min="10753" max="10753" width="3.53515625" customWidth="1"/>
    <col min="10754" max="10754" width="33.84375" customWidth="1"/>
    <col min="10755" max="10755" width="17.921875" customWidth="1"/>
    <col min="10756" max="10756" width="4.61328125" customWidth="1"/>
    <col min="10757" max="10758" width="4.15234375" customWidth="1"/>
    <col min="10759" max="10773" width="4" customWidth="1"/>
    <col min="10774" max="10774" width="29.15234375" customWidth="1"/>
    <col min="11009" max="11009" width="3.53515625" customWidth="1"/>
    <col min="11010" max="11010" width="33.84375" customWidth="1"/>
    <col min="11011" max="11011" width="17.921875" customWidth="1"/>
    <col min="11012" max="11012" width="4.61328125" customWidth="1"/>
    <col min="11013" max="11014" width="4.15234375" customWidth="1"/>
    <col min="11015" max="11029" width="4" customWidth="1"/>
    <col min="11030" max="11030" width="29.15234375" customWidth="1"/>
    <col min="11265" max="11265" width="3.53515625" customWidth="1"/>
    <col min="11266" max="11266" width="33.84375" customWidth="1"/>
    <col min="11267" max="11267" width="17.921875" customWidth="1"/>
    <col min="11268" max="11268" width="4.61328125" customWidth="1"/>
    <col min="11269" max="11270" width="4.15234375" customWidth="1"/>
    <col min="11271" max="11285" width="4" customWidth="1"/>
    <col min="11286" max="11286" width="29.15234375" customWidth="1"/>
    <col min="11521" max="11521" width="3.53515625" customWidth="1"/>
    <col min="11522" max="11522" width="33.84375" customWidth="1"/>
    <col min="11523" max="11523" width="17.921875" customWidth="1"/>
    <col min="11524" max="11524" width="4.61328125" customWidth="1"/>
    <col min="11525" max="11526" width="4.15234375" customWidth="1"/>
    <col min="11527" max="11541" width="4" customWidth="1"/>
    <col min="11542" max="11542" width="29.15234375" customWidth="1"/>
    <col min="11777" max="11777" width="3.53515625" customWidth="1"/>
    <col min="11778" max="11778" width="33.84375" customWidth="1"/>
    <col min="11779" max="11779" width="17.921875" customWidth="1"/>
    <col min="11780" max="11780" width="4.61328125" customWidth="1"/>
    <col min="11781" max="11782" width="4.15234375" customWidth="1"/>
    <col min="11783" max="11797" width="4" customWidth="1"/>
    <col min="11798" max="11798" width="29.15234375" customWidth="1"/>
    <col min="12033" max="12033" width="3.53515625" customWidth="1"/>
    <col min="12034" max="12034" width="33.84375" customWidth="1"/>
    <col min="12035" max="12035" width="17.921875" customWidth="1"/>
    <col min="12036" max="12036" width="4.61328125" customWidth="1"/>
    <col min="12037" max="12038" width="4.15234375" customWidth="1"/>
    <col min="12039" max="12053" width="4" customWidth="1"/>
    <col min="12054" max="12054" width="29.15234375" customWidth="1"/>
    <col min="12289" max="12289" width="3.53515625" customWidth="1"/>
    <col min="12290" max="12290" width="33.84375" customWidth="1"/>
    <col min="12291" max="12291" width="17.921875" customWidth="1"/>
    <col min="12292" max="12292" width="4.61328125" customWidth="1"/>
    <col min="12293" max="12294" width="4.15234375" customWidth="1"/>
    <col min="12295" max="12309" width="4" customWidth="1"/>
    <col min="12310" max="12310" width="29.15234375" customWidth="1"/>
    <col min="12545" max="12545" width="3.53515625" customWidth="1"/>
    <col min="12546" max="12546" width="33.84375" customWidth="1"/>
    <col min="12547" max="12547" width="17.921875" customWidth="1"/>
    <col min="12548" max="12548" width="4.61328125" customWidth="1"/>
    <col min="12549" max="12550" width="4.15234375" customWidth="1"/>
    <col min="12551" max="12565" width="4" customWidth="1"/>
    <col min="12566" max="12566" width="29.15234375" customWidth="1"/>
    <col min="12801" max="12801" width="3.53515625" customWidth="1"/>
    <col min="12802" max="12802" width="33.84375" customWidth="1"/>
    <col min="12803" max="12803" width="17.921875" customWidth="1"/>
    <col min="12804" max="12804" width="4.61328125" customWidth="1"/>
    <col min="12805" max="12806" width="4.15234375" customWidth="1"/>
    <col min="12807" max="12821" width="4" customWidth="1"/>
    <col min="12822" max="12822" width="29.15234375" customWidth="1"/>
    <col min="13057" max="13057" width="3.53515625" customWidth="1"/>
    <col min="13058" max="13058" width="33.84375" customWidth="1"/>
    <col min="13059" max="13059" width="17.921875" customWidth="1"/>
    <col min="13060" max="13060" width="4.61328125" customWidth="1"/>
    <col min="13061" max="13062" width="4.15234375" customWidth="1"/>
    <col min="13063" max="13077" width="4" customWidth="1"/>
    <col min="13078" max="13078" width="29.15234375" customWidth="1"/>
    <col min="13313" max="13313" width="3.53515625" customWidth="1"/>
    <col min="13314" max="13314" width="33.84375" customWidth="1"/>
    <col min="13315" max="13315" width="17.921875" customWidth="1"/>
    <col min="13316" max="13316" width="4.61328125" customWidth="1"/>
    <col min="13317" max="13318" width="4.15234375" customWidth="1"/>
    <col min="13319" max="13333" width="4" customWidth="1"/>
    <col min="13334" max="13334" width="29.15234375" customWidth="1"/>
    <col min="13569" max="13569" width="3.53515625" customWidth="1"/>
    <col min="13570" max="13570" width="33.84375" customWidth="1"/>
    <col min="13571" max="13571" width="17.921875" customWidth="1"/>
    <col min="13572" max="13572" width="4.61328125" customWidth="1"/>
    <col min="13573" max="13574" width="4.15234375" customWidth="1"/>
    <col min="13575" max="13589" width="4" customWidth="1"/>
    <col min="13590" max="13590" width="29.15234375" customWidth="1"/>
    <col min="13825" max="13825" width="3.53515625" customWidth="1"/>
    <col min="13826" max="13826" width="33.84375" customWidth="1"/>
    <col min="13827" max="13827" width="17.921875" customWidth="1"/>
    <col min="13828" max="13828" width="4.61328125" customWidth="1"/>
    <col min="13829" max="13830" width="4.15234375" customWidth="1"/>
    <col min="13831" max="13845" width="4" customWidth="1"/>
    <col min="13846" max="13846" width="29.15234375" customWidth="1"/>
    <col min="14081" max="14081" width="3.53515625" customWidth="1"/>
    <col min="14082" max="14082" width="33.84375" customWidth="1"/>
    <col min="14083" max="14083" width="17.921875" customWidth="1"/>
    <col min="14084" max="14084" width="4.61328125" customWidth="1"/>
    <col min="14085" max="14086" width="4.15234375" customWidth="1"/>
    <col min="14087" max="14101" width="4" customWidth="1"/>
    <col min="14102" max="14102" width="29.15234375" customWidth="1"/>
    <col min="14337" max="14337" width="3.53515625" customWidth="1"/>
    <col min="14338" max="14338" width="33.84375" customWidth="1"/>
    <col min="14339" max="14339" width="17.921875" customWidth="1"/>
    <col min="14340" max="14340" width="4.61328125" customWidth="1"/>
    <col min="14341" max="14342" width="4.15234375" customWidth="1"/>
    <col min="14343" max="14357" width="4" customWidth="1"/>
    <col min="14358" max="14358" width="29.15234375" customWidth="1"/>
    <col min="14593" max="14593" width="3.53515625" customWidth="1"/>
    <col min="14594" max="14594" width="33.84375" customWidth="1"/>
    <col min="14595" max="14595" width="17.921875" customWidth="1"/>
    <col min="14596" max="14596" width="4.61328125" customWidth="1"/>
    <col min="14597" max="14598" width="4.15234375" customWidth="1"/>
    <col min="14599" max="14613" width="4" customWidth="1"/>
    <col min="14614" max="14614" width="29.15234375" customWidth="1"/>
    <col min="14849" max="14849" width="3.53515625" customWidth="1"/>
    <col min="14850" max="14850" width="33.84375" customWidth="1"/>
    <col min="14851" max="14851" width="17.921875" customWidth="1"/>
    <col min="14852" max="14852" width="4.61328125" customWidth="1"/>
    <col min="14853" max="14854" width="4.15234375" customWidth="1"/>
    <col min="14855" max="14869" width="4" customWidth="1"/>
    <col min="14870" max="14870" width="29.15234375" customWidth="1"/>
    <col min="15105" max="15105" width="3.53515625" customWidth="1"/>
    <col min="15106" max="15106" width="33.84375" customWidth="1"/>
    <col min="15107" max="15107" width="17.921875" customWidth="1"/>
    <col min="15108" max="15108" width="4.61328125" customWidth="1"/>
    <col min="15109" max="15110" width="4.15234375" customWidth="1"/>
    <col min="15111" max="15125" width="4" customWidth="1"/>
    <col min="15126" max="15126" width="29.15234375" customWidth="1"/>
    <col min="15361" max="15361" width="3.53515625" customWidth="1"/>
    <col min="15362" max="15362" width="33.84375" customWidth="1"/>
    <col min="15363" max="15363" width="17.921875" customWidth="1"/>
    <col min="15364" max="15364" width="4.61328125" customWidth="1"/>
    <col min="15365" max="15366" width="4.15234375" customWidth="1"/>
    <col min="15367" max="15381" width="4" customWidth="1"/>
    <col min="15382" max="15382" width="29.15234375" customWidth="1"/>
    <col min="15617" max="15617" width="3.53515625" customWidth="1"/>
    <col min="15618" max="15618" width="33.84375" customWidth="1"/>
    <col min="15619" max="15619" width="17.921875" customWidth="1"/>
    <col min="15620" max="15620" width="4.61328125" customWidth="1"/>
    <col min="15621" max="15622" width="4.15234375" customWidth="1"/>
    <col min="15623" max="15637" width="4" customWidth="1"/>
    <col min="15638" max="15638" width="29.15234375" customWidth="1"/>
    <col min="15873" max="15873" width="3.53515625" customWidth="1"/>
    <col min="15874" max="15874" width="33.84375" customWidth="1"/>
    <col min="15875" max="15875" width="17.921875" customWidth="1"/>
    <col min="15876" max="15876" width="4.61328125" customWidth="1"/>
    <col min="15877" max="15878" width="4.15234375" customWidth="1"/>
    <col min="15879" max="15893" width="4" customWidth="1"/>
    <col min="15894" max="15894" width="29.15234375" customWidth="1"/>
    <col min="16129" max="16129" width="3.53515625" customWidth="1"/>
    <col min="16130" max="16130" width="33.84375" customWidth="1"/>
    <col min="16131" max="16131" width="17.921875" customWidth="1"/>
    <col min="16132" max="16132" width="4.61328125" customWidth="1"/>
    <col min="16133" max="16134" width="4.15234375" customWidth="1"/>
    <col min="16135" max="16149" width="4" customWidth="1"/>
    <col min="16150" max="16150" width="29.15234375" customWidth="1"/>
  </cols>
  <sheetData>
    <row r="1" spans="1:22" ht="24.65" customHeight="1" x14ac:dyDescent="0.25">
      <c r="B1" s="140" t="s">
        <v>114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</row>
    <row r="2" spans="1:22" ht="24.65" customHeight="1" x14ac:dyDescent="0.25">
      <c r="A2" s="141" t="s">
        <v>115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</row>
    <row r="3" spans="1:22" s="57" customFormat="1" ht="24.65" customHeight="1" thickBot="1" x14ac:dyDescent="0.3">
      <c r="B3" s="142" t="s">
        <v>116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1:22" s="62" customFormat="1" ht="16.25" thickBot="1" x14ac:dyDescent="0.3">
      <c r="A4" s="58"/>
      <c r="B4" s="59" t="s">
        <v>117</v>
      </c>
      <c r="C4" s="60" t="s">
        <v>118</v>
      </c>
      <c r="D4" s="60">
        <v>33</v>
      </c>
      <c r="E4" s="60">
        <v>34</v>
      </c>
      <c r="F4" s="60">
        <v>35</v>
      </c>
      <c r="G4" s="60">
        <v>36</v>
      </c>
      <c r="H4" s="60">
        <v>37</v>
      </c>
      <c r="I4" s="60">
        <v>38</v>
      </c>
      <c r="J4" s="60">
        <v>39</v>
      </c>
      <c r="K4" s="60">
        <v>40</v>
      </c>
      <c r="L4" s="60">
        <v>41</v>
      </c>
      <c r="M4" s="60">
        <v>42</v>
      </c>
      <c r="N4" s="60">
        <v>43</v>
      </c>
      <c r="O4" s="60">
        <v>44</v>
      </c>
      <c r="P4" s="60">
        <v>45</v>
      </c>
      <c r="Q4" s="60">
        <v>46</v>
      </c>
      <c r="R4" s="60">
        <v>47</v>
      </c>
      <c r="S4" s="60">
        <v>48</v>
      </c>
      <c r="T4" s="60">
        <v>49</v>
      </c>
      <c r="U4" s="60">
        <v>50</v>
      </c>
      <c r="V4" s="61" t="s">
        <v>119</v>
      </c>
    </row>
    <row r="5" spans="1:22" s="67" customFormat="1" ht="14.4" customHeight="1" x14ac:dyDescent="0.35">
      <c r="A5" s="143" t="s">
        <v>120</v>
      </c>
      <c r="B5" s="63" t="s">
        <v>121</v>
      </c>
      <c r="C5" s="64" t="s">
        <v>122</v>
      </c>
      <c r="D5" s="65">
        <f t="shared" ref="D5:T5" si="0">(0.00286*D4-0.0529)*2000</f>
        <v>82.960000000000008</v>
      </c>
      <c r="E5" s="65">
        <f t="shared" si="0"/>
        <v>88.68</v>
      </c>
      <c r="F5" s="65">
        <f t="shared" si="0"/>
        <v>94.4</v>
      </c>
      <c r="G5" s="65">
        <f t="shared" si="0"/>
        <v>100.12000000000002</v>
      </c>
      <c r="H5" s="65">
        <f t="shared" si="0"/>
        <v>105.84000000000002</v>
      </c>
      <c r="I5" s="65">
        <f t="shared" si="0"/>
        <v>111.55999999999999</v>
      </c>
      <c r="J5" s="65">
        <f t="shared" si="0"/>
        <v>117.28</v>
      </c>
      <c r="K5" s="65">
        <f t="shared" si="0"/>
        <v>123</v>
      </c>
      <c r="L5" s="65">
        <f t="shared" si="0"/>
        <v>128.72</v>
      </c>
      <c r="M5" s="65">
        <f t="shared" si="0"/>
        <v>134.44</v>
      </c>
      <c r="N5" s="65">
        <f t="shared" si="0"/>
        <v>140.16</v>
      </c>
      <c r="O5" s="65">
        <f t="shared" si="0"/>
        <v>145.88</v>
      </c>
      <c r="P5" s="65">
        <f t="shared" si="0"/>
        <v>151.60000000000002</v>
      </c>
      <c r="Q5" s="65">
        <f t="shared" si="0"/>
        <v>157.32000000000002</v>
      </c>
      <c r="R5" s="65">
        <f t="shared" si="0"/>
        <v>163.04000000000002</v>
      </c>
      <c r="S5" s="65">
        <f t="shared" si="0"/>
        <v>168.76000000000002</v>
      </c>
      <c r="T5" s="65">
        <f t="shared" si="0"/>
        <v>174.48000000000002</v>
      </c>
      <c r="U5" s="65">
        <f>(0.00286*U4-0.0529)*2000</f>
        <v>180.20000000000002</v>
      </c>
      <c r="V5" s="66" t="s">
        <v>123</v>
      </c>
    </row>
    <row r="6" spans="1:22" s="67" customFormat="1" x14ac:dyDescent="0.35">
      <c r="A6" s="143"/>
      <c r="B6" s="68" t="s">
        <v>124</v>
      </c>
      <c r="C6" s="144" t="s">
        <v>125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6"/>
    </row>
    <row r="7" spans="1:22" s="67" customFormat="1" x14ac:dyDescent="0.35">
      <c r="A7" s="143"/>
      <c r="B7" s="68" t="s">
        <v>126</v>
      </c>
      <c r="C7" s="69" t="s">
        <v>127</v>
      </c>
      <c r="D7" s="70">
        <f>+(0.00714*D4-0.18)*2000</f>
        <v>111.24000000000001</v>
      </c>
      <c r="E7" s="70">
        <f t="shared" ref="E7:T7" si="1">+(0.00714*E4-0.18)*2000</f>
        <v>125.51999999999997</v>
      </c>
      <c r="F7" s="70">
        <f t="shared" si="1"/>
        <v>139.79999999999998</v>
      </c>
      <c r="G7" s="70">
        <f t="shared" si="1"/>
        <v>154.07999999999998</v>
      </c>
      <c r="H7" s="70">
        <f t="shared" si="1"/>
        <v>168.35999999999996</v>
      </c>
      <c r="I7" s="70">
        <f t="shared" si="1"/>
        <v>182.64000000000001</v>
      </c>
      <c r="J7" s="70">
        <f t="shared" si="1"/>
        <v>196.92</v>
      </c>
      <c r="K7" s="70">
        <f t="shared" si="1"/>
        <v>211.19999999999993</v>
      </c>
      <c r="L7" s="70">
        <f t="shared" si="1"/>
        <v>225.48000000000002</v>
      </c>
      <c r="M7" s="70">
        <f t="shared" si="1"/>
        <v>239.75999999999996</v>
      </c>
      <c r="N7" s="70">
        <f t="shared" si="1"/>
        <v>254.03999999999994</v>
      </c>
      <c r="O7" s="70">
        <f t="shared" si="1"/>
        <v>268.32</v>
      </c>
      <c r="P7" s="70">
        <f t="shared" si="1"/>
        <v>282.59999999999997</v>
      </c>
      <c r="Q7" s="70">
        <f t="shared" si="1"/>
        <v>296.88000000000005</v>
      </c>
      <c r="R7" s="70">
        <f t="shared" si="1"/>
        <v>311.15999999999997</v>
      </c>
      <c r="S7" s="70">
        <f t="shared" si="1"/>
        <v>325.43999999999994</v>
      </c>
      <c r="T7" s="70">
        <f t="shared" si="1"/>
        <v>339.72</v>
      </c>
      <c r="U7" s="70">
        <f>+(0.00714*U4-0.18)*2000</f>
        <v>354</v>
      </c>
      <c r="V7" s="71" t="s">
        <v>128</v>
      </c>
    </row>
    <row r="8" spans="1:22" s="67" customFormat="1" x14ac:dyDescent="0.35">
      <c r="A8" s="143"/>
      <c r="B8" s="68" t="s">
        <v>129</v>
      </c>
      <c r="C8" s="147" t="s">
        <v>130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6"/>
    </row>
    <row r="9" spans="1:22" s="67" customFormat="1" x14ac:dyDescent="0.35">
      <c r="A9" s="143"/>
      <c r="B9" s="68" t="s">
        <v>131</v>
      </c>
      <c r="C9" s="69" t="s">
        <v>132</v>
      </c>
      <c r="D9" s="70">
        <f>0.77*(0.00714*D4-0.18)*2000</f>
        <v>85.654800000000009</v>
      </c>
      <c r="E9" s="70">
        <f t="shared" ref="E9:T9" si="2">0.77*(0.00714*E4-0.18)*2000</f>
        <v>96.650399999999976</v>
      </c>
      <c r="F9" s="70">
        <f t="shared" si="2"/>
        <v>107.64599999999999</v>
      </c>
      <c r="G9" s="70">
        <f t="shared" si="2"/>
        <v>118.6416</v>
      </c>
      <c r="H9" s="70">
        <f t="shared" si="2"/>
        <v>129.63719999999998</v>
      </c>
      <c r="I9" s="70">
        <f t="shared" si="2"/>
        <v>140.63280000000003</v>
      </c>
      <c r="J9" s="70">
        <f t="shared" si="2"/>
        <v>151.6284</v>
      </c>
      <c r="K9" s="70">
        <f t="shared" si="2"/>
        <v>162.62399999999997</v>
      </c>
      <c r="L9" s="70">
        <f t="shared" si="2"/>
        <v>173.61960000000002</v>
      </c>
      <c r="M9" s="70">
        <f t="shared" si="2"/>
        <v>184.61519999999999</v>
      </c>
      <c r="N9" s="70">
        <f t="shared" si="2"/>
        <v>195.61079999999995</v>
      </c>
      <c r="O9" s="70">
        <f t="shared" si="2"/>
        <v>206.60640000000001</v>
      </c>
      <c r="P9" s="70">
        <f t="shared" si="2"/>
        <v>217.602</v>
      </c>
      <c r="Q9" s="70">
        <f t="shared" si="2"/>
        <v>228.59760000000003</v>
      </c>
      <c r="R9" s="70">
        <f t="shared" si="2"/>
        <v>239.5932</v>
      </c>
      <c r="S9" s="70">
        <f t="shared" si="2"/>
        <v>250.58879999999994</v>
      </c>
      <c r="T9" s="70">
        <f t="shared" si="2"/>
        <v>261.58440000000007</v>
      </c>
      <c r="U9" s="70">
        <f>0.77*(0.00714*U4-0.18)*2000</f>
        <v>272.58</v>
      </c>
      <c r="V9" s="71" t="s">
        <v>133</v>
      </c>
    </row>
    <row r="10" spans="1:22" s="67" customFormat="1" x14ac:dyDescent="0.35">
      <c r="A10" s="143"/>
      <c r="B10" s="68" t="s">
        <v>134</v>
      </c>
      <c r="C10" s="147" t="s">
        <v>135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6"/>
    </row>
    <row r="11" spans="1:22" s="67" customFormat="1" x14ac:dyDescent="0.35">
      <c r="A11" s="143"/>
      <c r="B11" s="68" t="s">
        <v>136</v>
      </c>
      <c r="C11" s="69" t="s">
        <v>137</v>
      </c>
      <c r="D11" s="70">
        <f>+(0.00157*D4-0.0165)*2000</f>
        <v>70.62</v>
      </c>
      <c r="E11" s="70">
        <f t="shared" ref="E11:T11" si="3">+(0.00157*E4-0.0165)*2000</f>
        <v>73.759999999999991</v>
      </c>
      <c r="F11" s="70">
        <f t="shared" si="3"/>
        <v>76.899999999999991</v>
      </c>
      <c r="G11" s="70">
        <f t="shared" si="3"/>
        <v>80.040000000000006</v>
      </c>
      <c r="H11" s="70">
        <f t="shared" si="3"/>
        <v>83.18</v>
      </c>
      <c r="I11" s="70">
        <f t="shared" si="3"/>
        <v>86.32</v>
      </c>
      <c r="J11" s="70">
        <f t="shared" si="3"/>
        <v>89.46</v>
      </c>
      <c r="K11" s="70">
        <f t="shared" si="3"/>
        <v>92.6</v>
      </c>
      <c r="L11" s="70">
        <f t="shared" si="3"/>
        <v>95.74</v>
      </c>
      <c r="M11" s="70">
        <f t="shared" si="3"/>
        <v>98.88</v>
      </c>
      <c r="N11" s="70">
        <f t="shared" si="3"/>
        <v>102.02</v>
      </c>
      <c r="O11" s="70">
        <f t="shared" si="3"/>
        <v>105.16</v>
      </c>
      <c r="P11" s="70">
        <f t="shared" si="3"/>
        <v>108.30000000000001</v>
      </c>
      <c r="Q11" s="70">
        <f t="shared" si="3"/>
        <v>111.44000000000001</v>
      </c>
      <c r="R11" s="70">
        <f t="shared" si="3"/>
        <v>114.57999999999998</v>
      </c>
      <c r="S11" s="70">
        <f t="shared" si="3"/>
        <v>117.71999999999998</v>
      </c>
      <c r="T11" s="70">
        <f t="shared" si="3"/>
        <v>120.86</v>
      </c>
      <c r="U11" s="70">
        <f>+(0.00157*U4-0.0165)*2000</f>
        <v>124</v>
      </c>
      <c r="V11" s="71" t="s">
        <v>138</v>
      </c>
    </row>
    <row r="12" spans="1:22" s="67" customFormat="1" x14ac:dyDescent="0.35">
      <c r="A12" s="143"/>
      <c r="B12" s="68" t="s">
        <v>139</v>
      </c>
      <c r="C12" s="147" t="s">
        <v>140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6"/>
    </row>
    <row r="13" spans="1:22" s="67" customFormat="1" ht="30" customHeight="1" x14ac:dyDescent="0.35">
      <c r="A13" s="143"/>
      <c r="B13" s="72" t="s">
        <v>141</v>
      </c>
      <c r="C13" s="73"/>
      <c r="D13" s="148" t="s">
        <v>142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74"/>
    </row>
    <row r="14" spans="1:22" s="67" customFormat="1" ht="27.5" x14ac:dyDescent="0.35">
      <c r="A14" s="143"/>
      <c r="B14" s="72" t="s">
        <v>143</v>
      </c>
      <c r="C14" s="70" t="s">
        <v>144</v>
      </c>
      <c r="D14" s="70">
        <v>95</v>
      </c>
      <c r="E14" s="70">
        <v>98</v>
      </c>
      <c r="F14" s="70">
        <v>101</v>
      </c>
      <c r="G14" s="70">
        <v>104</v>
      </c>
      <c r="H14" s="70">
        <v>108</v>
      </c>
      <c r="I14" s="70">
        <v>111</v>
      </c>
      <c r="J14" s="70">
        <v>114</v>
      </c>
      <c r="K14" s="70">
        <v>117</v>
      </c>
      <c r="L14" s="70">
        <v>120</v>
      </c>
      <c r="M14" s="70">
        <v>124</v>
      </c>
      <c r="N14" s="70">
        <v>127</v>
      </c>
      <c r="O14" s="70">
        <v>130</v>
      </c>
      <c r="P14" s="70">
        <v>133</v>
      </c>
      <c r="Q14" s="70">
        <v>135</v>
      </c>
      <c r="R14" s="70">
        <v>140</v>
      </c>
      <c r="S14" s="70">
        <v>143</v>
      </c>
      <c r="T14" s="70">
        <v>145</v>
      </c>
      <c r="U14" s="70">
        <v>149</v>
      </c>
      <c r="V14" s="70" t="s">
        <v>145</v>
      </c>
    </row>
    <row r="15" spans="1:22" s="67" customFormat="1" x14ac:dyDescent="0.35">
      <c r="A15" s="143"/>
      <c r="B15" s="68" t="s">
        <v>146</v>
      </c>
      <c r="C15" s="69" t="s">
        <v>147</v>
      </c>
      <c r="D15" s="70">
        <f>+(0.002746*D4-0.0298)*2000</f>
        <v>121.63600000000001</v>
      </c>
      <c r="E15" s="70">
        <f t="shared" ref="E15:T15" si="4">+(0.002746*E4-0.0298)*2000</f>
        <v>127.12800000000001</v>
      </c>
      <c r="F15" s="70">
        <f t="shared" si="4"/>
        <v>132.62</v>
      </c>
      <c r="G15" s="70">
        <f t="shared" si="4"/>
        <v>138.11200000000002</v>
      </c>
      <c r="H15" s="70">
        <f t="shared" si="4"/>
        <v>143.60400000000001</v>
      </c>
      <c r="I15" s="70">
        <f t="shared" si="4"/>
        <v>149.096</v>
      </c>
      <c r="J15" s="70">
        <f t="shared" si="4"/>
        <v>154.58799999999999</v>
      </c>
      <c r="K15" s="70">
        <f t="shared" si="4"/>
        <v>160.08000000000001</v>
      </c>
      <c r="L15" s="70">
        <f t="shared" si="4"/>
        <v>165.572</v>
      </c>
      <c r="M15" s="70">
        <f t="shared" si="4"/>
        <v>171.06399999999999</v>
      </c>
      <c r="N15" s="70">
        <f t="shared" si="4"/>
        <v>176.55599999999998</v>
      </c>
      <c r="O15" s="70">
        <f t="shared" si="4"/>
        <v>182.04800000000003</v>
      </c>
      <c r="P15" s="70">
        <f t="shared" si="4"/>
        <v>187.54000000000005</v>
      </c>
      <c r="Q15" s="70">
        <f t="shared" si="4"/>
        <v>193.03200000000004</v>
      </c>
      <c r="R15" s="70">
        <f t="shared" si="4"/>
        <v>198.52400000000003</v>
      </c>
      <c r="S15" s="70">
        <f t="shared" si="4"/>
        <v>204.01600000000002</v>
      </c>
      <c r="T15" s="70">
        <f t="shared" si="4"/>
        <v>209.50800000000004</v>
      </c>
      <c r="U15" s="70">
        <f>+(0.002746*U4-0.0298)*2000</f>
        <v>215.00000000000003</v>
      </c>
      <c r="V15" s="71" t="s">
        <v>148</v>
      </c>
    </row>
    <row r="16" spans="1:22" s="67" customFormat="1" x14ac:dyDescent="0.35">
      <c r="A16" s="143"/>
      <c r="B16" s="68" t="s">
        <v>149</v>
      </c>
      <c r="C16" s="69" t="s">
        <v>150</v>
      </c>
      <c r="D16" s="70">
        <f>0.65*(0.002746*D4-0.0298)*2000</f>
        <v>79.063400000000001</v>
      </c>
      <c r="E16" s="70">
        <f t="shared" ref="E16:U16" si="5">0.65*(0.002746*E4-0.0298)*2000</f>
        <v>82.633200000000016</v>
      </c>
      <c r="F16" s="70">
        <f t="shared" si="5"/>
        <v>86.203000000000017</v>
      </c>
      <c r="G16" s="70">
        <f t="shared" si="5"/>
        <v>89.772800000000018</v>
      </c>
      <c r="H16" s="70">
        <f t="shared" si="5"/>
        <v>93.342600000000019</v>
      </c>
      <c r="I16" s="70">
        <f t="shared" si="5"/>
        <v>96.912400000000005</v>
      </c>
      <c r="J16" s="70">
        <f t="shared" si="5"/>
        <v>100.48220000000001</v>
      </c>
      <c r="K16" s="70">
        <f t="shared" si="5"/>
        <v>104.05200000000001</v>
      </c>
      <c r="L16" s="70">
        <f t="shared" si="5"/>
        <v>107.62180000000001</v>
      </c>
      <c r="M16" s="70">
        <f t="shared" si="5"/>
        <v>111.19160000000001</v>
      </c>
      <c r="N16" s="70">
        <f t="shared" si="5"/>
        <v>114.76139999999999</v>
      </c>
      <c r="O16" s="70">
        <f t="shared" si="5"/>
        <v>118.33120000000002</v>
      </c>
      <c r="P16" s="70">
        <f t="shared" si="5"/>
        <v>121.90100000000004</v>
      </c>
      <c r="Q16" s="70">
        <f t="shared" si="5"/>
        <v>125.47080000000003</v>
      </c>
      <c r="R16" s="70">
        <f t="shared" si="5"/>
        <v>129.04060000000004</v>
      </c>
      <c r="S16" s="70">
        <f t="shared" si="5"/>
        <v>132.61040000000003</v>
      </c>
      <c r="T16" s="70">
        <f t="shared" si="5"/>
        <v>136.18020000000004</v>
      </c>
      <c r="U16" s="70">
        <f t="shared" si="5"/>
        <v>139.75</v>
      </c>
      <c r="V16" s="71" t="s">
        <v>151</v>
      </c>
    </row>
    <row r="17" spans="1:22" s="67" customFormat="1" x14ac:dyDescent="0.35">
      <c r="A17" s="143"/>
      <c r="B17" s="68" t="s">
        <v>152</v>
      </c>
      <c r="C17" s="69" t="s">
        <v>153</v>
      </c>
      <c r="D17" s="70">
        <f>+(0.0103646*D4-0.195)*2000</f>
        <v>294.06360000000001</v>
      </c>
      <c r="E17" s="70">
        <f t="shared" ref="E17:T17" si="6">+(0.0103646*E4-0.195)*2000</f>
        <v>314.7928</v>
      </c>
      <c r="F17" s="70">
        <f t="shared" si="6"/>
        <v>335.52199999999999</v>
      </c>
      <c r="G17" s="70">
        <f t="shared" si="6"/>
        <v>356.25119999999998</v>
      </c>
      <c r="H17" s="70">
        <f t="shared" si="6"/>
        <v>376.98039999999997</v>
      </c>
      <c r="I17" s="70">
        <f t="shared" si="6"/>
        <v>397.70960000000002</v>
      </c>
      <c r="J17" s="70">
        <f t="shared" si="6"/>
        <v>418.43880000000001</v>
      </c>
      <c r="K17" s="70">
        <f t="shared" si="6"/>
        <v>439.16800000000001</v>
      </c>
      <c r="L17" s="70">
        <f t="shared" si="6"/>
        <v>459.8972</v>
      </c>
      <c r="M17" s="70">
        <f t="shared" si="6"/>
        <v>480.62639999999999</v>
      </c>
      <c r="N17" s="70">
        <f t="shared" si="6"/>
        <v>501.35560000000004</v>
      </c>
      <c r="O17" s="70">
        <f t="shared" si="6"/>
        <v>522.08479999999997</v>
      </c>
      <c r="P17" s="70">
        <f t="shared" si="6"/>
        <v>542.81399999999996</v>
      </c>
      <c r="Q17" s="70">
        <f t="shared" si="6"/>
        <v>563.54320000000007</v>
      </c>
      <c r="R17" s="70">
        <f t="shared" si="6"/>
        <v>584.27240000000006</v>
      </c>
      <c r="S17" s="70">
        <f t="shared" si="6"/>
        <v>605.00159999999994</v>
      </c>
      <c r="T17" s="70">
        <f t="shared" si="6"/>
        <v>625.73080000000004</v>
      </c>
      <c r="U17" s="70">
        <f>+(0.0103646*U4-0.195)*2000</f>
        <v>646.45999999999992</v>
      </c>
      <c r="V17" s="71" t="s">
        <v>154</v>
      </c>
    </row>
    <row r="18" spans="1:22" s="67" customFormat="1" x14ac:dyDescent="0.35">
      <c r="A18" s="143"/>
      <c r="B18" s="68" t="s">
        <v>155</v>
      </c>
      <c r="C18" s="69" t="s">
        <v>156</v>
      </c>
      <c r="D18" s="70">
        <f>0.73*(0.0103646*D4-0.195)*2000</f>
        <v>214.666428</v>
      </c>
      <c r="E18" s="70">
        <f t="shared" ref="E18:U18" si="7">0.73*(0.0103646*E4-0.195)*2000</f>
        <v>229.79874399999997</v>
      </c>
      <c r="F18" s="70">
        <f t="shared" si="7"/>
        <v>244.93105999999997</v>
      </c>
      <c r="G18" s="70">
        <f t="shared" si="7"/>
        <v>260.06337600000001</v>
      </c>
      <c r="H18" s="70">
        <f t="shared" si="7"/>
        <v>275.19569200000001</v>
      </c>
      <c r="I18" s="70">
        <f t="shared" si="7"/>
        <v>290.32800799999995</v>
      </c>
      <c r="J18" s="70">
        <f t="shared" si="7"/>
        <v>305.46032400000001</v>
      </c>
      <c r="K18" s="70">
        <f t="shared" si="7"/>
        <v>320.59263999999996</v>
      </c>
      <c r="L18" s="70">
        <f t="shared" si="7"/>
        <v>335.72495600000002</v>
      </c>
      <c r="M18" s="70">
        <f t="shared" si="7"/>
        <v>350.85727200000002</v>
      </c>
      <c r="N18" s="70">
        <f t="shared" si="7"/>
        <v>365.98958799999997</v>
      </c>
      <c r="O18" s="70">
        <f t="shared" si="7"/>
        <v>381.12190400000003</v>
      </c>
      <c r="P18" s="70">
        <f t="shared" si="7"/>
        <v>396.25421999999998</v>
      </c>
      <c r="Q18" s="70">
        <f t="shared" si="7"/>
        <v>411.38653600000004</v>
      </c>
      <c r="R18" s="70">
        <f t="shared" si="7"/>
        <v>426.51885199999998</v>
      </c>
      <c r="S18" s="70">
        <f t="shared" si="7"/>
        <v>441.65116799999993</v>
      </c>
      <c r="T18" s="70">
        <f t="shared" si="7"/>
        <v>456.78348400000004</v>
      </c>
      <c r="U18" s="70">
        <f t="shared" si="7"/>
        <v>471.91579999999993</v>
      </c>
      <c r="V18" s="71" t="s">
        <v>157</v>
      </c>
    </row>
    <row r="19" spans="1:22" s="67" customFormat="1" x14ac:dyDescent="0.35">
      <c r="A19" s="143"/>
      <c r="B19" s="68" t="s">
        <v>158</v>
      </c>
      <c r="C19" s="69" t="s">
        <v>159</v>
      </c>
      <c r="D19" s="70">
        <f t="shared" ref="D19:T19" si="8">+(0.004506*D4-0.0505)*2000</f>
        <v>196.39599999999999</v>
      </c>
      <c r="E19" s="70">
        <f t="shared" si="8"/>
        <v>205.40799999999996</v>
      </c>
      <c r="F19" s="70">
        <f t="shared" si="8"/>
        <v>214.41999999999996</v>
      </c>
      <c r="G19" s="70">
        <f t="shared" si="8"/>
        <v>223.43199999999993</v>
      </c>
      <c r="H19" s="70">
        <f t="shared" si="8"/>
        <v>232.44399999999996</v>
      </c>
      <c r="I19" s="70">
        <f t="shared" si="8"/>
        <v>241.45599999999999</v>
      </c>
      <c r="J19" s="70">
        <f t="shared" si="8"/>
        <v>250.4679999999999</v>
      </c>
      <c r="K19" s="70">
        <f t="shared" si="8"/>
        <v>259.4799999999999</v>
      </c>
      <c r="L19" s="70">
        <f t="shared" si="8"/>
        <v>268.49199999999996</v>
      </c>
      <c r="M19" s="70">
        <f t="shared" si="8"/>
        <v>277.50399999999996</v>
      </c>
      <c r="N19" s="70">
        <f t="shared" si="8"/>
        <v>286.51600000000002</v>
      </c>
      <c r="O19" s="70">
        <f t="shared" si="8"/>
        <v>295.52800000000002</v>
      </c>
      <c r="P19" s="70">
        <f t="shared" si="8"/>
        <v>304.53999999999991</v>
      </c>
      <c r="Q19" s="70">
        <f t="shared" si="8"/>
        <v>313.55199999999996</v>
      </c>
      <c r="R19" s="70">
        <f t="shared" si="8"/>
        <v>322.56399999999996</v>
      </c>
      <c r="S19" s="70">
        <f t="shared" si="8"/>
        <v>331.57599999999996</v>
      </c>
      <c r="T19" s="70">
        <f t="shared" si="8"/>
        <v>340.58800000000002</v>
      </c>
      <c r="U19" s="70">
        <f>+(0.004506*U4-0.0505)*2000</f>
        <v>349.59999999999991</v>
      </c>
      <c r="V19" s="71" t="s">
        <v>160</v>
      </c>
    </row>
    <row r="20" spans="1:22" s="67" customFormat="1" ht="24.65" customHeight="1" x14ac:dyDescent="0.35">
      <c r="A20" s="143"/>
      <c r="B20" s="68" t="s">
        <v>161</v>
      </c>
      <c r="C20" s="75" t="s">
        <v>162</v>
      </c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4"/>
    </row>
    <row r="21" spans="1:22" s="67" customFormat="1" x14ac:dyDescent="0.35">
      <c r="A21" s="143"/>
      <c r="B21" s="68" t="s">
        <v>163</v>
      </c>
      <c r="C21" s="144" t="s">
        <v>164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6"/>
    </row>
    <row r="22" spans="1:22" s="67" customFormat="1" ht="16" thickBot="1" x14ac:dyDescent="0.4">
      <c r="A22" s="143"/>
      <c r="B22" s="77" t="s">
        <v>165</v>
      </c>
      <c r="C22" s="133" t="s">
        <v>166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5"/>
    </row>
    <row r="23" spans="1:22" ht="15" x14ac:dyDescent="0.25">
      <c r="A23" s="78"/>
      <c r="B23" s="79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</row>
    <row r="24" spans="1:22" ht="18" thickBot="1" x14ac:dyDescent="0.35">
      <c r="A24" s="81"/>
      <c r="B24" s="136" t="s">
        <v>167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</row>
    <row r="25" spans="1:22" s="67" customFormat="1" ht="17" thickBot="1" x14ac:dyDescent="0.4">
      <c r="A25" s="58"/>
      <c r="B25" s="59" t="s">
        <v>168</v>
      </c>
      <c r="C25" s="82">
        <v>1</v>
      </c>
      <c r="D25" s="82">
        <v>2</v>
      </c>
      <c r="E25" s="82">
        <v>3</v>
      </c>
      <c r="F25" s="82">
        <v>4</v>
      </c>
      <c r="G25" s="82">
        <v>5</v>
      </c>
      <c r="H25" s="82">
        <v>6</v>
      </c>
      <c r="I25" s="82">
        <v>7</v>
      </c>
      <c r="J25" s="82">
        <v>8</v>
      </c>
      <c r="K25" s="82">
        <v>9</v>
      </c>
      <c r="L25" s="82">
        <v>10</v>
      </c>
      <c r="M25" s="82">
        <v>11</v>
      </c>
      <c r="N25" s="82">
        <v>12</v>
      </c>
      <c r="O25" s="82">
        <v>13</v>
      </c>
      <c r="P25" s="82">
        <v>14</v>
      </c>
      <c r="Q25" s="82">
        <v>15</v>
      </c>
      <c r="R25" s="82">
        <v>16</v>
      </c>
      <c r="S25" s="82">
        <v>17</v>
      </c>
      <c r="T25" s="82">
        <v>18</v>
      </c>
      <c r="U25" s="82">
        <v>19</v>
      </c>
      <c r="V25" s="83" t="s">
        <v>169</v>
      </c>
    </row>
    <row r="26" spans="1:22" s="67" customFormat="1" ht="15.65" thickBot="1" x14ac:dyDescent="0.3">
      <c r="A26" s="58"/>
      <c r="B26" s="77" t="s">
        <v>170</v>
      </c>
      <c r="C26" s="84">
        <f>0.75*C25/100*2000</f>
        <v>15</v>
      </c>
      <c r="D26" s="84">
        <f>0.75*D25/100*2000</f>
        <v>30</v>
      </c>
      <c r="E26" s="84">
        <f t="shared" ref="E26:U26" si="9">0.75*E25/100*2000</f>
        <v>45</v>
      </c>
      <c r="F26" s="84">
        <f t="shared" si="9"/>
        <v>60</v>
      </c>
      <c r="G26" s="84">
        <f t="shared" si="9"/>
        <v>75</v>
      </c>
      <c r="H26" s="84">
        <f t="shared" si="9"/>
        <v>90</v>
      </c>
      <c r="I26" s="84">
        <f t="shared" si="9"/>
        <v>105</v>
      </c>
      <c r="J26" s="84">
        <f t="shared" si="9"/>
        <v>120</v>
      </c>
      <c r="K26" s="84">
        <f t="shared" si="9"/>
        <v>135</v>
      </c>
      <c r="L26" s="84">
        <f t="shared" si="9"/>
        <v>150</v>
      </c>
      <c r="M26" s="84">
        <f t="shared" si="9"/>
        <v>165</v>
      </c>
      <c r="N26" s="84">
        <f t="shared" si="9"/>
        <v>180</v>
      </c>
      <c r="O26" s="84">
        <f t="shared" si="9"/>
        <v>195</v>
      </c>
      <c r="P26" s="84">
        <f t="shared" si="9"/>
        <v>210</v>
      </c>
      <c r="Q26" s="84">
        <f t="shared" si="9"/>
        <v>225</v>
      </c>
      <c r="R26" s="84">
        <f t="shared" si="9"/>
        <v>240</v>
      </c>
      <c r="S26" s="84">
        <f t="shared" si="9"/>
        <v>255</v>
      </c>
      <c r="T26" s="84">
        <f t="shared" si="9"/>
        <v>270</v>
      </c>
      <c r="U26" s="84">
        <f t="shared" si="9"/>
        <v>285</v>
      </c>
      <c r="V26" s="85" t="s">
        <v>171</v>
      </c>
    </row>
    <row r="27" spans="1:22" ht="22.75" customHeight="1" x14ac:dyDescent="0.35">
      <c r="A27" s="137" t="s">
        <v>172</v>
      </c>
      <c r="B27" s="138"/>
    </row>
    <row r="28" spans="1:22" ht="19.75" customHeight="1" x14ac:dyDescent="0.35">
      <c r="A28" s="91">
        <v>1</v>
      </c>
      <c r="B28" s="129" t="s">
        <v>173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</row>
    <row r="29" spans="1:22" ht="27" customHeight="1" x14ac:dyDescent="0.35">
      <c r="A29" s="92">
        <v>2</v>
      </c>
      <c r="B29" s="139" t="s">
        <v>174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</row>
    <row r="30" spans="1:22" ht="19.75" customHeight="1" x14ac:dyDescent="0.35">
      <c r="A30" s="91">
        <v>3</v>
      </c>
      <c r="B30" s="129" t="s">
        <v>175</v>
      </c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</row>
    <row r="31" spans="1:22" ht="19.75" customHeight="1" x14ac:dyDescent="0.35">
      <c r="A31" s="91">
        <v>4</v>
      </c>
      <c r="B31" s="86" t="s">
        <v>176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</row>
    <row r="32" spans="1:22" ht="19.75" customHeight="1" x14ac:dyDescent="0.35">
      <c r="A32" s="91">
        <v>5</v>
      </c>
      <c r="B32" s="86" t="s">
        <v>177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</row>
    <row r="33" spans="1:22" ht="19.75" customHeight="1" x14ac:dyDescent="0.35">
      <c r="A33" s="91">
        <v>6</v>
      </c>
      <c r="B33" s="129" t="s">
        <v>178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</row>
    <row r="34" spans="1:22" ht="19.75" customHeight="1" x14ac:dyDescent="0.35">
      <c r="A34" s="91">
        <v>7</v>
      </c>
      <c r="B34" s="86" t="s">
        <v>179</v>
      </c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</row>
    <row r="35" spans="1:22" ht="19.75" customHeight="1" x14ac:dyDescent="0.35">
      <c r="A35" s="91">
        <v>8</v>
      </c>
      <c r="B35" s="130" t="s">
        <v>180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</row>
    <row r="36" spans="1:22" ht="19.75" customHeight="1" x14ac:dyDescent="0.35">
      <c r="A36" s="91">
        <v>9</v>
      </c>
      <c r="B36" s="130" t="s">
        <v>181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</row>
    <row r="37" spans="1:22" s="89" customFormat="1" ht="19.75" customHeight="1" x14ac:dyDescent="0.25">
      <c r="A37" s="91">
        <v>10</v>
      </c>
      <c r="B37" s="88" t="s">
        <v>182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</row>
    <row r="38" spans="1:22" s="89" customFormat="1" ht="19.75" customHeight="1" thickBot="1" x14ac:dyDescent="0.3">
      <c r="A38" s="91">
        <v>11</v>
      </c>
      <c r="B38" s="88" t="s">
        <v>183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</row>
    <row r="39" spans="1:22" s="89" customFormat="1" ht="13" thickBot="1" x14ac:dyDescent="0.3">
      <c r="A39" s="91">
        <v>12</v>
      </c>
      <c r="B39" s="131" t="s">
        <v>184</v>
      </c>
      <c r="C39" s="132"/>
      <c r="D39" s="90">
        <v>30</v>
      </c>
      <c r="E39" s="90">
        <v>31</v>
      </c>
      <c r="F39" s="90">
        <v>32</v>
      </c>
    </row>
    <row r="40" spans="1:22" s="89" customFormat="1" ht="12" thickBot="1" x14ac:dyDescent="0.3">
      <c r="B40" s="131"/>
      <c r="C40" s="132"/>
      <c r="D40" s="90">
        <v>194</v>
      </c>
      <c r="E40" s="90">
        <v>206</v>
      </c>
      <c r="F40" s="90">
        <v>217</v>
      </c>
    </row>
  </sheetData>
  <sheetProtection password="CC6F" sheet="1" objects="1" scenarios="1"/>
  <mergeCells count="20">
    <mergeCell ref="B1:V1"/>
    <mergeCell ref="A2:V2"/>
    <mergeCell ref="B3:V3"/>
    <mergeCell ref="A5:A22"/>
    <mergeCell ref="C6:V6"/>
    <mergeCell ref="C8:V8"/>
    <mergeCell ref="C10:V10"/>
    <mergeCell ref="C12:V12"/>
    <mergeCell ref="D13:U13"/>
    <mergeCell ref="C21:V21"/>
    <mergeCell ref="B33:V33"/>
    <mergeCell ref="B35:V35"/>
    <mergeCell ref="B36:V36"/>
    <mergeCell ref="B39:C40"/>
    <mergeCell ref="C22:V22"/>
    <mergeCell ref="B24:V24"/>
    <mergeCell ref="A27:B27"/>
    <mergeCell ref="B28:V28"/>
    <mergeCell ref="B29:V29"/>
    <mergeCell ref="B30:V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Emissions Calculator</vt:lpstr>
      <vt:lpstr>Monomer Limits</vt:lpstr>
      <vt:lpstr>Emission Factors 2009</vt:lpstr>
      <vt:lpstr>'Monomer Limits'!Print_Area</vt:lpstr>
    </vt:vector>
  </TitlesOfParts>
  <Company>SJVAPCD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Lawler</dc:creator>
  <cp:lastModifiedBy>Jason Lawler</cp:lastModifiedBy>
  <dcterms:created xsi:type="dcterms:W3CDTF">2015-03-09T17:50:33Z</dcterms:created>
  <dcterms:modified xsi:type="dcterms:W3CDTF">2016-03-09T16:04:32Z</dcterms:modified>
</cp:coreProperties>
</file>